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 Николаевна\Desktop\"/>
    </mc:Choice>
  </mc:AlternateContent>
  <bookViews>
    <workbookView xWindow="0" yWindow="0" windowWidth="28800" windowHeight="12420"/>
  </bookViews>
  <sheets>
    <sheet name="Приложение №1 (2.7)" sheetId="1" r:id="rId1"/>
  </sheets>
  <externalReferences>
    <externalReference r:id="rId2"/>
  </externalReferences>
  <definedNames>
    <definedName name="__xlnm.Print_Area_1">#REF!</definedName>
    <definedName name="__xlnm.Print_Area_10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__xlnm.Print_Area_8">#REF!</definedName>
    <definedName name="__xlnm.Print_Area_9">#REF!</definedName>
    <definedName name="__xlnm.Print_Titles_1">#REF!</definedName>
    <definedName name="__xlnm.Print_Titles_2">#REF!</definedName>
    <definedName name="__xlnm.Print_Titles_3">#REF!</definedName>
    <definedName name="__xlnm.Print_Titles_4">#REF!</definedName>
    <definedName name="__xlnm.Print_Titles_5">#REF!</definedName>
    <definedName name="__xlnm.Print_Titles_6">#REF!</definedName>
    <definedName name="__xlnm.Print_Titles_7">#REF!</definedName>
    <definedName name="__xlnm.Print_Titles_8">#REF!</definedName>
    <definedName name="__xlnm.Print_Titles_9">#REF!</definedName>
    <definedName name="А1">#REF!</definedName>
    <definedName name="_xlnm.Print_Titles" localSheetId="0">'Приложение №1 (2.7)'!$10:$10</definedName>
    <definedName name="_xlnm.Print_Area" localSheetId="0">'Приложение №1 (2.7)'!$A$1:$AN$131</definedName>
    <definedName name="пп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21" i="1" l="1"/>
  <c r="AJ121" i="1"/>
  <c r="AH121" i="1"/>
  <c r="AC121" i="1"/>
  <c r="AA121" i="1"/>
  <c r="Y121" i="1"/>
  <c r="T121" i="1"/>
  <c r="R121" i="1"/>
  <c r="P121" i="1"/>
  <c r="AM118" i="1"/>
  <c r="AK118" i="1"/>
  <c r="AI118" i="1"/>
  <c r="AD118" i="1"/>
  <c r="AB118" i="1"/>
  <c r="Z118" i="1"/>
  <c r="U118" i="1"/>
  <c r="S118" i="1"/>
  <c r="Q118" i="1"/>
  <c r="M118" i="1"/>
  <c r="K118" i="1"/>
  <c r="I118" i="1"/>
  <c r="E118" i="1"/>
  <c r="AN117" i="1"/>
  <c r="AE117" i="1"/>
  <c r="V117" i="1"/>
  <c r="AM116" i="1"/>
  <c r="AK116" i="1"/>
  <c r="AI116" i="1"/>
  <c r="AD116" i="1"/>
  <c r="AB116" i="1"/>
  <c r="Z116" i="1"/>
  <c r="U116" i="1"/>
  <c r="S116" i="1"/>
  <c r="Q116" i="1"/>
  <c r="M116" i="1"/>
  <c r="K116" i="1"/>
  <c r="I116" i="1"/>
  <c r="E116" i="1"/>
  <c r="D118" i="1"/>
  <c r="F111" i="1"/>
  <c r="D111" i="1"/>
  <c r="AM111" i="1"/>
  <c r="AK111" i="1"/>
  <c r="AI111" i="1"/>
  <c r="AF111" i="1"/>
  <c r="AD111" i="1"/>
  <c r="AB111" i="1"/>
  <c r="Z111" i="1"/>
  <c r="W111" i="1"/>
  <c r="U111" i="1"/>
  <c r="S111" i="1"/>
  <c r="Q111" i="1"/>
  <c r="N111" i="1"/>
  <c r="M111" i="1"/>
  <c r="K111" i="1"/>
  <c r="I111" i="1"/>
  <c r="E111" i="1"/>
  <c r="AM110" i="1"/>
  <c r="AK110" i="1"/>
  <c r="AI110" i="1"/>
  <c r="AD110" i="1"/>
  <c r="AB110" i="1"/>
  <c r="Z110" i="1"/>
  <c r="U110" i="1"/>
  <c r="S110" i="1"/>
  <c r="Q110" i="1"/>
  <c r="M110" i="1"/>
  <c r="K110" i="1"/>
  <c r="I110" i="1"/>
  <c r="AN109" i="1"/>
  <c r="AM109" i="1"/>
  <c r="AK109" i="1"/>
  <c r="AI109" i="1"/>
  <c r="AG109" i="1"/>
  <c r="AE109" i="1"/>
  <c r="AD109" i="1"/>
  <c r="AB109" i="1"/>
  <c r="Z109" i="1"/>
  <c r="X109" i="1"/>
  <c r="V109" i="1"/>
  <c r="U109" i="1"/>
  <c r="S109" i="1"/>
  <c r="Q109" i="1"/>
  <c r="O109" i="1"/>
  <c r="M109" i="1"/>
  <c r="K109" i="1"/>
  <c r="I109" i="1"/>
  <c r="G109" i="1"/>
  <c r="AM108" i="1"/>
  <c r="AK108" i="1"/>
  <c r="AI108" i="1"/>
  <c r="AD108" i="1"/>
  <c r="AB108" i="1"/>
  <c r="Z108" i="1"/>
  <c r="U108" i="1"/>
  <c r="S108" i="1"/>
  <c r="Q108" i="1"/>
  <c r="M108" i="1"/>
  <c r="K108" i="1"/>
  <c r="I108" i="1"/>
  <c r="AN107" i="1"/>
  <c r="AM107" i="1"/>
  <c r="AE107" i="1"/>
  <c r="AD107" i="1"/>
  <c r="V107" i="1"/>
  <c r="U107" i="1"/>
  <c r="M107" i="1"/>
  <c r="K107" i="1"/>
  <c r="I107" i="1"/>
  <c r="E107" i="1"/>
  <c r="AM105" i="1"/>
  <c r="AK105" i="1"/>
  <c r="AI105" i="1"/>
  <c r="AD105" i="1"/>
  <c r="AB105" i="1"/>
  <c r="Z105" i="1"/>
  <c r="U105" i="1"/>
  <c r="S105" i="1"/>
  <c r="Q105" i="1"/>
  <c r="M105" i="1"/>
  <c r="K105" i="1"/>
  <c r="I105" i="1"/>
  <c r="AN103" i="1"/>
  <c r="AM103" i="1"/>
  <c r="AK103" i="1"/>
  <c r="AI103" i="1"/>
  <c r="AE103" i="1"/>
  <c r="AD103" i="1"/>
  <c r="AB103" i="1"/>
  <c r="Z103" i="1"/>
  <c r="V103" i="1"/>
  <c r="U103" i="1"/>
  <c r="S103" i="1"/>
  <c r="Q103" i="1"/>
  <c r="M103" i="1"/>
  <c r="K103" i="1"/>
  <c r="I103" i="1"/>
  <c r="E103" i="1"/>
  <c r="AM102" i="1"/>
  <c r="AK102" i="1"/>
  <c r="AI102" i="1"/>
  <c r="AD102" i="1"/>
  <c r="AB102" i="1"/>
  <c r="Z102" i="1"/>
  <c r="U102" i="1"/>
  <c r="S102" i="1"/>
  <c r="Q102" i="1"/>
  <c r="M102" i="1"/>
  <c r="K102" i="1"/>
  <c r="I102" i="1"/>
  <c r="E102" i="1"/>
  <c r="AF101" i="1"/>
  <c r="V101" i="1"/>
  <c r="AN100" i="1"/>
  <c r="AM100" i="1"/>
  <c r="AK100" i="1"/>
  <c r="AI100" i="1"/>
  <c r="AE100" i="1"/>
  <c r="AD100" i="1"/>
  <c r="AB100" i="1"/>
  <c r="Z100" i="1"/>
  <c r="V100" i="1"/>
  <c r="U100" i="1"/>
  <c r="S100" i="1"/>
  <c r="Q100" i="1"/>
  <c r="M100" i="1"/>
  <c r="K100" i="1"/>
  <c r="I100" i="1"/>
  <c r="AM99" i="1"/>
  <c r="AK99" i="1"/>
  <c r="AI99" i="1"/>
  <c r="AD99" i="1"/>
  <c r="AB99" i="1"/>
  <c r="Z99" i="1"/>
  <c r="U99" i="1"/>
  <c r="S99" i="1"/>
  <c r="Q99" i="1"/>
  <c r="N99" i="1"/>
  <c r="M99" i="1"/>
  <c r="K99" i="1"/>
  <c r="I99" i="1"/>
  <c r="AM98" i="1"/>
  <c r="AK98" i="1"/>
  <c r="AI98" i="1"/>
  <c r="AD98" i="1"/>
  <c r="AB98" i="1"/>
  <c r="Z98" i="1"/>
  <c r="V98" i="1"/>
  <c r="U98" i="1"/>
  <c r="S98" i="1"/>
  <c r="Q98" i="1"/>
  <c r="M98" i="1"/>
  <c r="K98" i="1"/>
  <c r="I98" i="1"/>
  <c r="E98" i="1"/>
  <c r="AM93" i="1"/>
  <c r="AK93" i="1"/>
  <c r="AI93" i="1"/>
  <c r="AD93" i="1"/>
  <c r="AB93" i="1"/>
  <c r="Z93" i="1"/>
  <c r="W93" i="1"/>
  <c r="U93" i="1"/>
  <c r="S93" i="1"/>
  <c r="Q93" i="1"/>
  <c r="M93" i="1"/>
  <c r="K93" i="1"/>
  <c r="I93" i="1"/>
  <c r="E93" i="1"/>
  <c r="AN92" i="1"/>
  <c r="AM92" i="1"/>
  <c r="AK92" i="1"/>
  <c r="AI92" i="1"/>
  <c r="AD92" i="1"/>
  <c r="AB92" i="1"/>
  <c r="Z92" i="1"/>
  <c r="U92" i="1"/>
  <c r="S92" i="1"/>
  <c r="Q92" i="1"/>
  <c r="M92" i="1"/>
  <c r="K92" i="1"/>
  <c r="I92" i="1"/>
  <c r="E92" i="1"/>
  <c r="F91" i="1"/>
  <c r="AM90" i="1"/>
  <c r="AK90" i="1"/>
  <c r="AI90" i="1"/>
  <c r="AD90" i="1"/>
  <c r="AB90" i="1"/>
  <c r="Z90" i="1"/>
  <c r="U90" i="1"/>
  <c r="S90" i="1"/>
  <c r="Q90" i="1"/>
  <c r="M90" i="1"/>
  <c r="K90" i="1"/>
  <c r="I90" i="1"/>
  <c r="E90" i="1"/>
  <c r="D91" i="1"/>
  <c r="W89" i="1"/>
  <c r="AN88" i="1"/>
  <c r="AE88" i="1"/>
  <c r="AF87" i="1"/>
  <c r="N87" i="1"/>
  <c r="D87" i="1"/>
  <c r="W86" i="1"/>
  <c r="W87" i="1" s="1"/>
  <c r="AF86" i="1"/>
  <c r="AF83" i="1" s="1"/>
  <c r="F87" i="1"/>
  <c r="F84" i="1" s="1"/>
  <c r="AN85" i="1"/>
  <c r="AM85" i="1"/>
  <c r="AK85" i="1"/>
  <c r="AI85" i="1"/>
  <c r="AF85" i="1"/>
  <c r="AD85" i="1"/>
  <c r="AB85" i="1"/>
  <c r="Z85" i="1"/>
  <c r="W85" i="1"/>
  <c r="U85" i="1"/>
  <c r="S85" i="1"/>
  <c r="Q85" i="1"/>
  <c r="M85" i="1"/>
  <c r="K85" i="1"/>
  <c r="I85" i="1"/>
  <c r="F85" i="1"/>
  <c r="D85" i="1"/>
  <c r="E85" i="1" s="1"/>
  <c r="AF84" i="1"/>
  <c r="N84" i="1"/>
  <c r="V84" i="1" s="1"/>
  <c r="D84" i="1"/>
  <c r="AM83" i="1"/>
  <c r="AK83" i="1"/>
  <c r="AI83" i="1"/>
  <c r="AD83" i="1"/>
  <c r="AB83" i="1"/>
  <c r="Z83" i="1"/>
  <c r="U83" i="1"/>
  <c r="S83" i="1"/>
  <c r="Q83" i="1"/>
  <c r="N83" i="1"/>
  <c r="M83" i="1"/>
  <c r="K83" i="1"/>
  <c r="I83" i="1"/>
  <c r="F83" i="1"/>
  <c r="D83" i="1"/>
  <c r="E83" i="1" s="1"/>
  <c r="AN82" i="1"/>
  <c r="AE82" i="1"/>
  <c r="V82" i="1"/>
  <c r="AN81" i="1"/>
  <c r="AE81" i="1"/>
  <c r="V81" i="1"/>
  <c r="D81" i="1"/>
  <c r="AN79" i="1"/>
  <c r="AE79" i="1"/>
  <c r="V79" i="1"/>
  <c r="AN78" i="1"/>
  <c r="AE78" i="1"/>
  <c r="V78" i="1"/>
  <c r="D78" i="1"/>
  <c r="AN76" i="1"/>
  <c r="F75" i="1"/>
  <c r="AF74" i="1"/>
  <c r="AF75" i="1" s="1"/>
  <c r="AN75" i="1" s="1"/>
  <c r="W74" i="1"/>
  <c r="W75" i="1" s="1"/>
  <c r="D75" i="1"/>
  <c r="AN73" i="1"/>
  <c r="AE73" i="1"/>
  <c r="F72" i="1"/>
  <c r="AF71" i="1"/>
  <c r="AF72" i="1" s="1"/>
  <c r="AN72" i="1" s="1"/>
  <c r="W71" i="1"/>
  <c r="AM70" i="1"/>
  <c r="AK70" i="1"/>
  <c r="AI70" i="1"/>
  <c r="AF70" i="1"/>
  <c r="AD70" i="1"/>
  <c r="AB70" i="1"/>
  <c r="Z70" i="1"/>
  <c r="W70" i="1"/>
  <c r="U70" i="1"/>
  <c r="S70" i="1"/>
  <c r="Q70" i="1"/>
  <c r="M70" i="1"/>
  <c r="K70" i="1"/>
  <c r="I70" i="1"/>
  <c r="F70" i="1"/>
  <c r="E70" i="1"/>
  <c r="F69" i="1"/>
  <c r="AM68" i="1"/>
  <c r="AK68" i="1"/>
  <c r="AI68" i="1"/>
  <c r="AF68" i="1"/>
  <c r="AD68" i="1"/>
  <c r="AB68" i="1"/>
  <c r="Z68" i="1"/>
  <c r="U68" i="1"/>
  <c r="S68" i="1"/>
  <c r="Q68" i="1"/>
  <c r="N68" i="1"/>
  <c r="O68" i="1" s="1"/>
  <c r="M68" i="1"/>
  <c r="K68" i="1"/>
  <c r="I68" i="1"/>
  <c r="F68" i="1"/>
  <c r="AN67" i="1"/>
  <c r="AE67" i="1"/>
  <c r="V67" i="1"/>
  <c r="D66" i="1"/>
  <c r="AN65" i="1"/>
  <c r="AE65" i="1"/>
  <c r="V65" i="1"/>
  <c r="AN64" i="1"/>
  <c r="AE64" i="1"/>
  <c r="V64" i="1"/>
  <c r="D64" i="1"/>
  <c r="C64" i="1"/>
  <c r="C63" i="1"/>
  <c r="AN62" i="1"/>
  <c r="AE62" i="1"/>
  <c r="V62" i="1"/>
  <c r="AN61" i="1"/>
  <c r="AE61" i="1"/>
  <c r="V61" i="1"/>
  <c r="D61" i="1"/>
  <c r="AN59" i="1"/>
  <c r="AE59" i="1"/>
  <c r="V59" i="1"/>
  <c r="AN58" i="1"/>
  <c r="AE58" i="1"/>
  <c r="V58" i="1"/>
  <c r="D58" i="1"/>
  <c r="AN56" i="1"/>
  <c r="AE56" i="1"/>
  <c r="V56" i="1"/>
  <c r="AN55" i="1"/>
  <c r="AE55" i="1"/>
  <c r="V55" i="1"/>
  <c r="D55" i="1"/>
  <c r="AN53" i="1"/>
  <c r="AE53" i="1"/>
  <c r="V53" i="1"/>
  <c r="F52" i="1"/>
  <c r="D52" i="1"/>
  <c r="AN50" i="1"/>
  <c r="AE50" i="1"/>
  <c r="V50" i="1"/>
  <c r="AN49" i="1"/>
  <c r="AE49" i="1"/>
  <c r="V49" i="1"/>
  <c r="D49" i="1"/>
  <c r="AN47" i="1"/>
  <c r="AE47" i="1"/>
  <c r="V47" i="1"/>
  <c r="AN46" i="1"/>
  <c r="AE46" i="1"/>
  <c r="V46" i="1"/>
  <c r="D46" i="1"/>
  <c r="AN44" i="1"/>
  <c r="AE44" i="1"/>
  <c r="V44" i="1"/>
  <c r="AN43" i="1"/>
  <c r="AE43" i="1"/>
  <c r="V43" i="1"/>
  <c r="D43" i="1"/>
  <c r="AN41" i="1"/>
  <c r="AE41" i="1"/>
  <c r="F40" i="1"/>
  <c r="W40" i="1"/>
  <c r="AE40" i="1" s="1"/>
  <c r="N40" i="1"/>
  <c r="D40" i="1"/>
  <c r="W39" i="1"/>
  <c r="AF39" i="1"/>
  <c r="AF40" i="1" s="1"/>
  <c r="AN40" i="1" s="1"/>
  <c r="AN38" i="1"/>
  <c r="AE38" i="1"/>
  <c r="F37" i="1"/>
  <c r="W37" i="1"/>
  <c r="AE37" i="1" s="1"/>
  <c r="N37" i="1"/>
  <c r="D37" i="1"/>
  <c r="W36" i="1"/>
  <c r="AF36" i="1"/>
  <c r="AF37" i="1" s="1"/>
  <c r="AN37" i="1" s="1"/>
  <c r="AN35" i="1"/>
  <c r="AE35" i="1"/>
  <c r="AF34" i="1"/>
  <c r="AN34" i="1" s="1"/>
  <c r="N34" i="1"/>
  <c r="D34" i="1"/>
  <c r="W33" i="1"/>
  <c r="W34" i="1" s="1"/>
  <c r="AE34" i="1" s="1"/>
  <c r="AF33" i="1"/>
  <c r="AN32" i="1"/>
  <c r="AE32" i="1"/>
  <c r="F31" i="1"/>
  <c r="W31" i="1"/>
  <c r="AE31" i="1" s="1"/>
  <c r="N31" i="1"/>
  <c r="D31" i="1"/>
  <c r="W30" i="1"/>
  <c r="AF30" i="1"/>
  <c r="AF31" i="1" s="1"/>
  <c r="AN31" i="1" s="1"/>
  <c r="AN29" i="1"/>
  <c r="AF29" i="1"/>
  <c r="AE29" i="1"/>
  <c r="W29" i="1"/>
  <c r="N29" i="1"/>
  <c r="N27" i="1"/>
  <c r="N28" i="1" s="1"/>
  <c r="D27" i="1"/>
  <c r="D28" i="1" s="1"/>
  <c r="AM26" i="1"/>
  <c r="AK26" i="1"/>
  <c r="AI26" i="1"/>
  <c r="AF26" i="1"/>
  <c r="AD26" i="1"/>
  <c r="AB26" i="1"/>
  <c r="Z26" i="1"/>
  <c r="W26" i="1"/>
  <c r="U26" i="1"/>
  <c r="S26" i="1"/>
  <c r="Q26" i="1"/>
  <c r="N26" i="1"/>
  <c r="M26" i="1"/>
  <c r="K26" i="1"/>
  <c r="I26" i="1"/>
  <c r="E26" i="1"/>
  <c r="D26" i="1"/>
  <c r="AM25" i="1"/>
  <c r="AK25" i="1"/>
  <c r="AI25" i="1"/>
  <c r="AD25" i="1"/>
  <c r="AB25" i="1"/>
  <c r="Z25" i="1"/>
  <c r="V25" i="1"/>
  <c r="U25" i="1"/>
  <c r="S25" i="1"/>
  <c r="Q25" i="1"/>
  <c r="O25" i="1"/>
  <c r="AF25" i="1"/>
  <c r="M25" i="1"/>
  <c r="K25" i="1"/>
  <c r="I25" i="1"/>
  <c r="E25" i="1"/>
  <c r="AN22" i="1"/>
  <c r="AM22" i="1"/>
  <c r="AK22" i="1"/>
  <c r="AI22" i="1"/>
  <c r="AE22" i="1"/>
  <c r="AD22" i="1"/>
  <c r="AB22" i="1"/>
  <c r="Z22" i="1"/>
  <c r="V22" i="1"/>
  <c r="U22" i="1"/>
  <c r="S22" i="1"/>
  <c r="Q22" i="1"/>
  <c r="M22" i="1"/>
  <c r="K22" i="1"/>
  <c r="I22" i="1"/>
  <c r="AN21" i="1"/>
  <c r="AE21" i="1"/>
  <c r="V21" i="1"/>
  <c r="AM20" i="1"/>
  <c r="AK20" i="1"/>
  <c r="AI20" i="1"/>
  <c r="AD20" i="1"/>
  <c r="AB20" i="1"/>
  <c r="Z20" i="1"/>
  <c r="U20" i="1"/>
  <c r="S20" i="1"/>
  <c r="Q20" i="1"/>
  <c r="M20" i="1"/>
  <c r="K20" i="1"/>
  <c r="I20" i="1"/>
  <c r="E20" i="1"/>
  <c r="AM19" i="1"/>
  <c r="AK19" i="1"/>
  <c r="AI19" i="1"/>
  <c r="AD19" i="1"/>
  <c r="AB19" i="1"/>
  <c r="Z19" i="1"/>
  <c r="U19" i="1"/>
  <c r="S19" i="1"/>
  <c r="Q19" i="1"/>
  <c r="M19" i="1"/>
  <c r="K19" i="1"/>
  <c r="I19" i="1"/>
  <c r="E19" i="1"/>
  <c r="AM18" i="1"/>
  <c r="AK18" i="1"/>
  <c r="AI18" i="1"/>
  <c r="AD18" i="1"/>
  <c r="AB18" i="1"/>
  <c r="Z18" i="1"/>
  <c r="U18" i="1"/>
  <c r="S18" i="1"/>
  <c r="Q18" i="1"/>
  <c r="M18" i="1"/>
  <c r="K18" i="1"/>
  <c r="I18" i="1"/>
  <c r="E18" i="1"/>
  <c r="AM17" i="1"/>
  <c r="AK17" i="1"/>
  <c r="AI17" i="1"/>
  <c r="AD17" i="1"/>
  <c r="AB17" i="1"/>
  <c r="Z17" i="1"/>
  <c r="U17" i="1"/>
  <c r="S17" i="1"/>
  <c r="Q17" i="1"/>
  <c r="N17" i="1"/>
  <c r="M17" i="1"/>
  <c r="K17" i="1"/>
  <c r="I17" i="1"/>
  <c r="F17" i="1"/>
  <c r="G111" i="1" s="1"/>
  <c r="E17" i="1"/>
  <c r="D17" i="1"/>
  <c r="D16" i="1"/>
  <c r="D22" i="1" s="1"/>
  <c r="E109" i="1" s="1"/>
  <c r="AM15" i="1"/>
  <c r="AK15" i="1"/>
  <c r="AI15" i="1"/>
  <c r="AD15" i="1"/>
  <c r="AB15" i="1"/>
  <c r="Z15" i="1"/>
  <c r="U15" i="1"/>
  <c r="S15" i="1"/>
  <c r="Q15" i="1"/>
  <c r="AF15" i="1"/>
  <c r="M15" i="1"/>
  <c r="K15" i="1"/>
  <c r="I15" i="1"/>
  <c r="D14" i="1"/>
  <c r="E15" i="1" s="1"/>
  <c r="AN13" i="1"/>
  <c r="AF13" i="1"/>
  <c r="AE13" i="1"/>
  <c r="W13" i="1"/>
  <c r="V13" i="1"/>
  <c r="AM12" i="1"/>
  <c r="AK12" i="1"/>
  <c r="AI12" i="1"/>
  <c r="AD12" i="1"/>
  <c r="AB12" i="1"/>
  <c r="Z12" i="1"/>
  <c r="U12" i="1"/>
  <c r="S12" i="1"/>
  <c r="Q12" i="1"/>
  <c r="O12" i="1"/>
  <c r="AF12" i="1"/>
  <c r="M12" i="1"/>
  <c r="K12" i="1"/>
  <c r="I12" i="1"/>
  <c r="G12" i="1"/>
  <c r="E12" i="1"/>
  <c r="N14" i="1"/>
  <c r="G90" i="1"/>
  <c r="AN12" i="1" l="1"/>
  <c r="AE87" i="1"/>
  <c r="W84" i="1"/>
  <c r="AE84" i="1" s="1"/>
  <c r="V11" i="1"/>
  <c r="V12" i="1"/>
  <c r="F14" i="1"/>
  <c r="F16" i="1" s="1"/>
  <c r="V17" i="1"/>
  <c r="W17" i="1"/>
  <c r="AF17" i="1"/>
  <c r="V18" i="1"/>
  <c r="W18" i="1"/>
  <c r="AF18" i="1"/>
  <c r="V19" i="1"/>
  <c r="W19" i="1"/>
  <c r="AF19" i="1"/>
  <c r="V20" i="1"/>
  <c r="W20" i="1"/>
  <c r="AF20" i="1"/>
  <c r="V32" i="1"/>
  <c r="V38" i="1"/>
  <c r="V41" i="1"/>
  <c r="N52" i="1"/>
  <c r="V52" i="1" s="1"/>
  <c r="W51" i="1"/>
  <c r="W52" i="1" s="1"/>
  <c r="AE52" i="1" s="1"/>
  <c r="G68" i="1"/>
  <c r="V73" i="1"/>
  <c r="N72" i="1"/>
  <c r="V72" i="1" s="1"/>
  <c r="V76" i="1"/>
  <c r="N75" i="1"/>
  <c r="V75" i="1" s="1"/>
  <c r="G83" i="1"/>
  <c r="AN84" i="1"/>
  <c r="G85" i="1"/>
  <c r="V87" i="1"/>
  <c r="AN87" i="1"/>
  <c r="V92" i="1"/>
  <c r="N91" i="1"/>
  <c r="V91" i="1" s="1"/>
  <c r="AE92" i="1"/>
  <c r="V99" i="1"/>
  <c r="E100" i="1"/>
  <c r="D99" i="1"/>
  <c r="E99" i="1" s="1"/>
  <c r="N16" i="1"/>
  <c r="AF14" i="1"/>
  <c r="W14" i="1"/>
  <c r="AE14" i="1" s="1"/>
  <c r="W11" i="1"/>
  <c r="AE11" i="1" s="1"/>
  <c r="AF11" i="1"/>
  <c r="W12" i="1"/>
  <c r="V14" i="1"/>
  <c r="O15" i="1"/>
  <c r="V15" i="1"/>
  <c r="AG15" i="1"/>
  <c r="E22" i="1"/>
  <c r="G25" i="1"/>
  <c r="AE26" i="1"/>
  <c r="AN26" i="1"/>
  <c r="AF27" i="1"/>
  <c r="AF28" i="1" s="1"/>
  <c r="AN28" i="1" s="1"/>
  <c r="F29" i="1"/>
  <c r="F27" i="1"/>
  <c r="W27" i="1"/>
  <c r="W28" i="1" s="1"/>
  <c r="AE28" i="1" s="1"/>
  <c r="V31" i="1"/>
  <c r="F34" i="1"/>
  <c r="V34" i="1" s="1"/>
  <c r="V35" i="1"/>
  <c r="V37" i="1"/>
  <c r="V40" i="1"/>
  <c r="AF51" i="1"/>
  <c r="AF52" i="1" s="1"/>
  <c r="AN52" i="1" s="1"/>
  <c r="N70" i="1"/>
  <c r="AN70" i="1"/>
  <c r="AF69" i="1"/>
  <c r="D72" i="1"/>
  <c r="D68" i="1"/>
  <c r="W72" i="1"/>
  <c r="AE72" i="1" s="1"/>
  <c r="W68" i="1"/>
  <c r="X68" i="1" s="1"/>
  <c r="AE76" i="1"/>
  <c r="O83" i="1"/>
  <c r="W83" i="1"/>
  <c r="X83" i="1" s="1"/>
  <c r="V88" i="1"/>
  <c r="N85" i="1"/>
  <c r="AF89" i="1"/>
  <c r="W90" i="1"/>
  <c r="O90" i="1"/>
  <c r="AF90" i="1"/>
  <c r="W98" i="1"/>
  <c r="AE93" i="1"/>
  <c r="AF93" i="1"/>
  <c r="V102" i="1"/>
  <c r="W102" i="1"/>
  <c r="W15" i="1"/>
  <c r="W25" i="1"/>
  <c r="D105" i="1"/>
  <c r="V93" i="1"/>
  <c r="G100" i="1"/>
  <c r="F99" i="1"/>
  <c r="G103" i="1"/>
  <c r="V111" i="1"/>
  <c r="O111" i="1"/>
  <c r="AE111" i="1"/>
  <c r="AN111" i="1"/>
  <c r="AG111" i="1"/>
  <c r="D120" i="1"/>
  <c r="W101" i="1"/>
  <c r="AE25" i="1" l="1"/>
  <c r="X25" i="1"/>
  <c r="AN25" i="1"/>
  <c r="AE102" i="1"/>
  <c r="AF102" i="1"/>
  <c r="AE98" i="1"/>
  <c r="D69" i="1"/>
  <c r="E68" i="1"/>
  <c r="V70" i="1"/>
  <c r="O70" i="1"/>
  <c r="N69" i="1"/>
  <c r="V69" i="1" s="1"/>
  <c r="N105" i="1"/>
  <c r="AG83" i="1"/>
  <c r="AG25" i="1"/>
  <c r="AN11" i="1"/>
  <c r="O22" i="1"/>
  <c r="AF16" i="1"/>
  <c r="W16" i="1"/>
  <c r="O103" i="1"/>
  <c r="O98" i="1"/>
  <c r="O93" i="1"/>
  <c r="O107" i="1"/>
  <c r="O100" i="1"/>
  <c r="V16" i="1"/>
  <c r="O92" i="1"/>
  <c r="AE20" i="1"/>
  <c r="AE19" i="1"/>
  <c r="AE18" i="1"/>
  <c r="AE17" i="1"/>
  <c r="G22" i="1"/>
  <c r="G102" i="1"/>
  <c r="G70" i="1"/>
  <c r="G92" i="1"/>
  <c r="G20" i="1"/>
  <c r="G19" i="1"/>
  <c r="G18" i="1"/>
  <c r="G17" i="1"/>
  <c r="AE101" i="1"/>
  <c r="AN101" i="1"/>
  <c r="W99" i="1"/>
  <c r="X111" i="1"/>
  <c r="G107" i="1"/>
  <c r="G99" i="1"/>
  <c r="G98" i="1"/>
  <c r="D108" i="1"/>
  <c r="E105" i="1"/>
  <c r="D106" i="1"/>
  <c r="AE15" i="1"/>
  <c r="X15" i="1"/>
  <c r="O102" i="1"/>
  <c r="AF98" i="1"/>
  <c r="AN93" i="1"/>
  <c r="AG93" i="1"/>
  <c r="AF91" i="1"/>
  <c r="AG90" i="1"/>
  <c r="W91" i="1"/>
  <c r="AE91" i="1" s="1"/>
  <c r="X90" i="1"/>
  <c r="AE85" i="1"/>
  <c r="V85" i="1"/>
  <c r="O85" i="1"/>
  <c r="W69" i="1"/>
  <c r="AE69" i="1" s="1"/>
  <c r="AE70" i="1"/>
  <c r="F26" i="1"/>
  <c r="V29" i="1"/>
  <c r="F28" i="1"/>
  <c r="V28" i="1" s="1"/>
  <c r="O26" i="1"/>
  <c r="AE12" i="1"/>
  <c r="X12" i="1"/>
  <c r="AN14" i="1"/>
  <c r="O99" i="1"/>
  <c r="G93" i="1"/>
  <c r="AG68" i="1"/>
  <c r="AN20" i="1"/>
  <c r="AG20" i="1"/>
  <c r="O20" i="1"/>
  <c r="AN19" i="1"/>
  <c r="AG19" i="1"/>
  <c r="O19" i="1"/>
  <c r="AN18" i="1"/>
  <c r="AG18" i="1"/>
  <c r="O18" i="1"/>
  <c r="AN17" i="1"/>
  <c r="AG17" i="1"/>
  <c r="O17" i="1"/>
  <c r="G15" i="1"/>
  <c r="AE75" i="1"/>
  <c r="AG12" i="1"/>
  <c r="AN15" i="1"/>
  <c r="F105" i="1" l="1"/>
  <c r="G26" i="1"/>
  <c r="V26" i="1"/>
  <c r="AE99" i="1"/>
  <c r="X99" i="1"/>
  <c r="X103" i="1"/>
  <c r="X22" i="1"/>
  <c r="AE16" i="1"/>
  <c r="X107" i="1"/>
  <c r="X100" i="1"/>
  <c r="X92" i="1"/>
  <c r="X85" i="1"/>
  <c r="X26" i="1"/>
  <c r="X70" i="1"/>
  <c r="X93" i="1"/>
  <c r="V105" i="1"/>
  <c r="O105" i="1"/>
  <c r="N106" i="1"/>
  <c r="N108" i="1"/>
  <c r="AN69" i="1"/>
  <c r="X98" i="1"/>
  <c r="AN102" i="1"/>
  <c r="AG102" i="1"/>
  <c r="AF99" i="1"/>
  <c r="AN91" i="1"/>
  <c r="AN98" i="1"/>
  <c r="AG98" i="1"/>
  <c r="E108" i="1"/>
  <c r="D110" i="1"/>
  <c r="X17" i="1"/>
  <c r="X18" i="1"/>
  <c r="X19" i="1"/>
  <c r="X20" i="1"/>
  <c r="AG92" i="1"/>
  <c r="AG22" i="1"/>
  <c r="AG103" i="1"/>
  <c r="AG107" i="1"/>
  <c r="AG100" i="1"/>
  <c r="AG85" i="1"/>
  <c r="AN16" i="1"/>
  <c r="AG26" i="1"/>
  <c r="AG70" i="1"/>
  <c r="W105" i="1"/>
  <c r="X102" i="1"/>
  <c r="AN99" i="1" l="1"/>
  <c r="AG99" i="1"/>
  <c r="AF105" i="1"/>
  <c r="V106" i="1"/>
  <c r="AE105" i="1"/>
  <c r="X105" i="1"/>
  <c r="W108" i="1"/>
  <c r="W106" i="1"/>
  <c r="AE106" i="1" s="1"/>
  <c r="E110" i="1"/>
  <c r="D119" i="1"/>
  <c r="N110" i="1"/>
  <c r="O108" i="1"/>
  <c r="F108" i="1"/>
  <c r="F106" i="1"/>
  <c r="G105" i="1"/>
  <c r="F110" i="1" l="1"/>
  <c r="G108" i="1"/>
  <c r="V108" i="1"/>
  <c r="N116" i="1"/>
  <c r="V110" i="1"/>
  <c r="O110" i="1"/>
  <c r="N119" i="1"/>
  <c r="W115" i="1"/>
  <c r="W110" i="1"/>
  <c r="AE108" i="1"/>
  <c r="X108" i="1"/>
  <c r="AN105" i="1"/>
  <c r="AG105" i="1"/>
  <c r="AF106" i="1"/>
  <c r="AN106" i="1" s="1"/>
  <c r="AF108" i="1"/>
  <c r="O116" i="1" l="1"/>
  <c r="N118" i="1"/>
  <c r="AF110" i="1"/>
  <c r="AN108" i="1"/>
  <c r="AG108" i="1"/>
  <c r="AF115" i="1"/>
  <c r="W119" i="1"/>
  <c r="W116" i="1"/>
  <c r="AE110" i="1"/>
  <c r="X110" i="1"/>
  <c r="F119" i="1"/>
  <c r="F116" i="1"/>
  <c r="G110" i="1"/>
  <c r="AF119" i="1" l="1"/>
  <c r="AF116" i="1"/>
  <c r="AN110" i="1"/>
  <c r="AG110" i="1"/>
  <c r="F118" i="1"/>
  <c r="G116" i="1"/>
  <c r="AE116" i="1"/>
  <c r="X116" i="1"/>
  <c r="W118" i="1"/>
  <c r="N120" i="1"/>
  <c r="V118" i="1"/>
  <c r="O118" i="1"/>
  <c r="V116" i="1"/>
  <c r="AN116" i="1" l="1"/>
  <c r="AG116" i="1"/>
  <c r="AF118" i="1"/>
  <c r="AE118" i="1"/>
  <c r="X118" i="1"/>
  <c r="W120" i="1"/>
  <c r="W121" i="1" s="1"/>
  <c r="G118" i="1"/>
  <c r="F120" i="1"/>
  <c r="N121" i="1" s="1"/>
  <c r="AF120" i="1" l="1"/>
  <c r="AF121" i="1" s="1"/>
  <c r="AN118" i="1"/>
  <c r="AG118" i="1"/>
</calcChain>
</file>

<file path=xl/sharedStrings.xml><?xml version="1.0" encoding="utf-8"?>
<sst xmlns="http://schemas.openxmlformats.org/spreadsheetml/2006/main" count="287" uniqueCount="155">
  <si>
    <t>Приложение № 1</t>
  </si>
  <si>
    <t>КАЛЬКУЛЯЦИЯ</t>
  </si>
  <si>
    <t>экономической обоснованности расходов по статьям затрат, обоснование объемов полезного отпуска тепловой энергии (мощности) и величины прибыли, необходимой для эффективного функционирования регулируемой организации на 2016-2018 гг.</t>
  </si>
  <si>
    <t>Кропоткинский филиал ООО "Газпром теплоэнерго Краснодар"</t>
  </si>
  <si>
    <t>№ пп</t>
  </si>
  <si>
    <t>Наименование показателей</t>
  </si>
  <si>
    <t>Ед. измере-ния</t>
  </si>
  <si>
    <t>Базовый период 2016 г. по данным :</t>
  </si>
  <si>
    <t xml:space="preserve">Утв. Приказ РЭК от 30.11.2015г.   № 58/2015-т </t>
  </si>
  <si>
    <t>Заявка регулируемой организации на 2018-2020 гг.</t>
  </si>
  <si>
    <t xml:space="preserve">Предприят. </t>
  </si>
  <si>
    <t>Тех.</t>
  </si>
  <si>
    <t xml:space="preserve">Тариф 2017г. </t>
  </si>
  <si>
    <t>Т/Э в горячей воде</t>
  </si>
  <si>
    <t>ГВС без воды</t>
  </si>
  <si>
    <t>Пар</t>
  </si>
  <si>
    <t>Отопление</t>
  </si>
  <si>
    <t>ПАР</t>
  </si>
  <si>
    <t>Темп роста к предыдущему,%</t>
  </si>
  <si>
    <t>A</t>
  </si>
  <si>
    <t>B</t>
  </si>
  <si>
    <t>C</t>
  </si>
  <si>
    <t>1.</t>
  </si>
  <si>
    <t>Выработка тепловой энергии</t>
  </si>
  <si>
    <t>Гкал</t>
  </si>
  <si>
    <t>2.</t>
  </si>
  <si>
    <t>СНК</t>
  </si>
  <si>
    <t>3.</t>
  </si>
  <si>
    <t>Покупная тепловая энергия</t>
  </si>
  <si>
    <t>4.</t>
  </si>
  <si>
    <t>Отпуск в сеть</t>
  </si>
  <si>
    <t>5.</t>
  </si>
  <si>
    <t>Потери в сетях</t>
  </si>
  <si>
    <t>6.</t>
  </si>
  <si>
    <t>Полезный отпуск тепловой энергии</t>
  </si>
  <si>
    <t>в т.ч. 1) на сторону:</t>
  </si>
  <si>
    <t xml:space="preserve">         -  население</t>
  </si>
  <si>
    <t xml:space="preserve">         - бюджет</t>
  </si>
  <si>
    <t xml:space="preserve">         - прочие, </t>
  </si>
  <si>
    <t>в т.ч. организации-перепродавцы</t>
  </si>
  <si>
    <t>2) собственное потребление</t>
  </si>
  <si>
    <t>Перевыставлено/недовыставлено</t>
  </si>
  <si>
    <t>7.</t>
  </si>
  <si>
    <t>Себестоимость по статьям затрат:</t>
  </si>
  <si>
    <t>7.1.</t>
  </si>
  <si>
    <t>Топливо на технологические нужды,                                          в том числе:</t>
  </si>
  <si>
    <t>т.у.т.</t>
  </si>
  <si>
    <t>тыс. руб.</t>
  </si>
  <si>
    <t>7.1.1.</t>
  </si>
  <si>
    <r>
      <t>природный газ ВСЕГО,                                                                в том числе по группам потребителей с объемом потребления газа (млн,м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/год):</t>
    </r>
  </si>
  <si>
    <t>тыс. м3</t>
  </si>
  <si>
    <t>руб./т.м3</t>
  </si>
  <si>
    <t>тыс.руб.</t>
  </si>
  <si>
    <t>до 0,01 включительно</t>
  </si>
  <si>
    <t>цена газа</t>
  </si>
  <si>
    <t>сумма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</si>
  <si>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</si>
  <si>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</si>
  <si>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</si>
  <si>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</si>
  <si>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</si>
  <si>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 xml:space="preserve">печное топливо </t>
  </si>
  <si>
    <t>тн</t>
  </si>
  <si>
    <t>руб./тонн</t>
  </si>
  <si>
    <t>7.1.3.</t>
  </si>
  <si>
    <t xml:space="preserve">мазут </t>
  </si>
  <si>
    <t>7.1.4.</t>
  </si>
  <si>
    <t xml:space="preserve">Уголь   </t>
  </si>
  <si>
    <t>7.1.5.</t>
  </si>
  <si>
    <t xml:space="preserve">Дизельное топливо  </t>
  </si>
  <si>
    <t>7.1.6.</t>
  </si>
  <si>
    <t xml:space="preserve">Дрова       </t>
  </si>
  <si>
    <t>7.1.7.</t>
  </si>
  <si>
    <t xml:space="preserve">Сжиженный газ   </t>
  </si>
  <si>
    <t>7.1.8.</t>
  </si>
  <si>
    <t>Иное топливо</t>
  </si>
  <si>
    <t>7.2.</t>
  </si>
  <si>
    <t xml:space="preserve">Покупная тепловая энергия </t>
  </si>
  <si>
    <t>7.3.</t>
  </si>
  <si>
    <t>Покупная электроэнергия,                                                        в том числе:</t>
  </si>
  <si>
    <t>тыс.кВт.ч</t>
  </si>
  <si>
    <t>руб./кВт</t>
  </si>
  <si>
    <t>по уровню НН количество</t>
  </si>
  <si>
    <t>тариф НН</t>
  </si>
  <si>
    <t>по уровню СН2 количество</t>
  </si>
  <si>
    <t>тариф СН2</t>
  </si>
  <si>
    <t>по уровню СН1 количество</t>
  </si>
  <si>
    <t>тариф СН1</t>
  </si>
  <si>
    <t>по уровню ВН количество</t>
  </si>
  <si>
    <t>тариф ВН</t>
  </si>
  <si>
    <t xml:space="preserve"> 7.4</t>
  </si>
  <si>
    <t xml:space="preserve">Вода </t>
  </si>
  <si>
    <t xml:space="preserve"> тыс.м3</t>
  </si>
  <si>
    <t>руб./м3</t>
  </si>
  <si>
    <t xml:space="preserve">        1)  на технологические нужды </t>
  </si>
  <si>
    <t xml:space="preserve">тариф </t>
  </si>
  <si>
    <t xml:space="preserve">         2) на нужды ГВС (справочно)</t>
  </si>
  <si>
    <t>7.5.</t>
  </si>
  <si>
    <t>Водоотведение сточных вод</t>
  </si>
  <si>
    <t>7.6.</t>
  </si>
  <si>
    <t>Фонд оплаты труда</t>
  </si>
  <si>
    <t xml:space="preserve">  Основной персонал</t>
  </si>
  <si>
    <t xml:space="preserve">  Ремонтный персонал</t>
  </si>
  <si>
    <t xml:space="preserve">  Цеховый персонал</t>
  </si>
  <si>
    <t xml:space="preserve">  АУП</t>
  </si>
  <si>
    <t xml:space="preserve"> 7.7</t>
  </si>
  <si>
    <t>Отчисления на социальные нужды</t>
  </si>
  <si>
    <t xml:space="preserve"> 7.8</t>
  </si>
  <si>
    <t xml:space="preserve">Расходы по содержанию и эксплуатации оборудования, в том числе:   </t>
  </si>
  <si>
    <t>- амортизация</t>
  </si>
  <si>
    <t>- арендная плата</t>
  </si>
  <si>
    <t>- затраты на ремонт и обслуживание</t>
  </si>
  <si>
    <t xml:space="preserve"> тыс.руб.</t>
  </si>
  <si>
    <t xml:space="preserve"> 7.9</t>
  </si>
  <si>
    <t>Цеховые расходы</t>
  </si>
  <si>
    <t xml:space="preserve"> 7.10</t>
  </si>
  <si>
    <t>Выпадающие расходы</t>
  </si>
  <si>
    <t>8.</t>
  </si>
  <si>
    <t>ИТОГО цеховая себестоимость:</t>
  </si>
  <si>
    <t>8.1.</t>
  </si>
  <si>
    <t>Цеховая себестоимость 1 Гкал.</t>
  </si>
  <si>
    <t>руб./Гкал</t>
  </si>
  <si>
    <t>9.</t>
  </si>
  <si>
    <t xml:space="preserve">Общехозяйственные расходы </t>
  </si>
  <si>
    <t>Итого производственная себестоимость:</t>
  </si>
  <si>
    <t>Производ. себестомость  на выработку тепловой энергии для собств. потреб.</t>
  </si>
  <si>
    <t>8.2.</t>
  </si>
  <si>
    <t>Производ. себестомость  на выработку тепловой энергии для реализации</t>
  </si>
  <si>
    <t>Необходимая расчетная прибыль, в том числе:</t>
  </si>
  <si>
    <t xml:space="preserve">     налог на имущество</t>
  </si>
  <si>
    <t xml:space="preserve">     налог на прибыль (или налог, уплач. при спецрежиме)</t>
  </si>
  <si>
    <t xml:space="preserve">    прибыль на прочие цели</t>
  </si>
  <si>
    <t>10.</t>
  </si>
  <si>
    <t>Выручка</t>
  </si>
  <si>
    <t>11.</t>
  </si>
  <si>
    <t>Целевое использование</t>
  </si>
  <si>
    <t>12.</t>
  </si>
  <si>
    <t>Выручка с учетом целевого использования</t>
  </si>
  <si>
    <t>13.</t>
  </si>
  <si>
    <t>Себестоимость реализации 1 Гкал.</t>
  </si>
  <si>
    <t>руб.коп.</t>
  </si>
  <si>
    <t>14.</t>
  </si>
  <si>
    <t>ЭОТ тариф (без НДС)  на тепловую энергию</t>
  </si>
  <si>
    <r>
      <t>руб.коп.</t>
    </r>
    <r>
      <rPr>
        <sz val="10"/>
        <rFont val="Times New Roman"/>
        <family val="1"/>
        <charset val="204"/>
      </rPr>
      <t xml:space="preserve"> Гкал</t>
    </r>
  </si>
  <si>
    <t>Рост тарифов по сравнению с действующими составил</t>
  </si>
  <si>
    <t>Директор филиала</t>
  </si>
  <si>
    <t>Фадеев А.А.</t>
  </si>
  <si>
    <t>Главный бухгалтер</t>
  </si>
  <si>
    <t>Рыбак Н.Я.</t>
  </si>
  <si>
    <t>Главный экономист</t>
  </si>
  <si>
    <t>Марченко А.И.</t>
  </si>
  <si>
    <t xml:space="preserve"> Предприятие         на 2018</t>
  </si>
  <si>
    <t xml:space="preserve"> Предприятие          на 2019</t>
  </si>
  <si>
    <t>Предприятие          на 2020</t>
  </si>
  <si>
    <t>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</si>
</sst>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%"/>
    <numFmt numFmtId="166" formatCode="0.0"/>
    <numFmt numFmtId="167" formatCode="#,##0.0000"/>
    <numFmt numFmtId="168" formatCode="_(&quot;$&quot;* #,##0.00_);_(&quot;$&quot;* \(#,##0.00\);_(&quot;$&quot;* &quot;-&quot;??_);_(@_)"/>
    <numFmt numFmtId="169" formatCode="d/m"/>
    <numFmt numFmtId="170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sz val="9"/>
      <name val="Arial"/>
      <family val="2"/>
      <charset val="204"/>
    </font>
    <font>
      <sz val="10"/>
      <name val="Times New Roman"/>
      <family val="1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bgColor rgb="FFCCFFCC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0" borderId="26" xfId="1" applyNumberFormat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31" xfId="1" applyNumberFormat="1" applyFont="1" applyBorder="1" applyAlignment="1">
      <alignment horizontal="center" vertical="center"/>
    </xf>
    <xf numFmtId="0" fontId="8" fillId="0" borderId="31" xfId="1" applyFont="1" applyBorder="1" applyAlignment="1">
      <alignment vertical="center" wrapText="1"/>
    </xf>
    <xf numFmtId="0" fontId="4" fillId="0" borderId="31" xfId="1" applyFont="1" applyBorder="1" applyAlignment="1">
      <alignment horizontal="center" vertical="center"/>
    </xf>
    <xf numFmtId="4" fontId="4" fillId="2" borderId="32" xfId="1" applyNumberFormat="1" applyFont="1" applyFill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right" vertical="center"/>
    </xf>
    <xf numFmtId="4" fontId="4" fillId="3" borderId="34" xfId="1" applyNumberFormat="1" applyFont="1" applyFill="1" applyBorder="1" applyAlignment="1">
      <alignment horizontal="center" vertical="center"/>
    </xf>
    <xf numFmtId="164" fontId="4" fillId="0" borderId="35" xfId="1" applyNumberFormat="1" applyFont="1" applyFill="1" applyBorder="1" applyAlignment="1">
      <alignment horizontal="right" vertical="center"/>
    </xf>
    <xf numFmtId="4" fontId="4" fillId="2" borderId="35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164" fontId="4" fillId="0" borderId="36" xfId="1" applyNumberFormat="1" applyFont="1" applyFill="1" applyBorder="1" applyAlignment="1">
      <alignment horizontal="right" vertical="center"/>
    </xf>
    <xf numFmtId="164" fontId="4" fillId="0" borderId="31" xfId="1" applyNumberFormat="1" applyFont="1" applyFill="1" applyBorder="1" applyAlignment="1">
      <alignment horizontal="center" vertical="center"/>
    </xf>
    <xf numFmtId="0" fontId="4" fillId="0" borderId="37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vertical="center" wrapText="1"/>
    </xf>
    <xf numFmtId="0" fontId="4" fillId="0" borderId="37" xfId="1" applyFont="1" applyBorder="1" applyAlignment="1">
      <alignment horizontal="center" vertical="center"/>
    </xf>
    <xf numFmtId="4" fontId="4" fillId="2" borderId="38" xfId="1" applyNumberFormat="1" applyFont="1" applyFill="1" applyBorder="1" applyAlignment="1">
      <alignment horizontal="center" vertical="center"/>
    </xf>
    <xf numFmtId="4" fontId="4" fillId="0" borderId="39" xfId="1" applyNumberFormat="1" applyFont="1" applyFill="1" applyBorder="1" applyAlignment="1">
      <alignment horizontal="right" vertical="center"/>
    </xf>
    <xf numFmtId="4" fontId="4" fillId="0" borderId="40" xfId="1" applyNumberFormat="1" applyFont="1" applyFill="1" applyBorder="1" applyAlignment="1">
      <alignment horizontal="right" vertical="center"/>
    </xf>
    <xf numFmtId="4" fontId="4" fillId="2" borderId="40" xfId="1" applyNumberFormat="1" applyFont="1" applyFill="1" applyBorder="1" applyAlignment="1">
      <alignment horizontal="center" vertical="center"/>
    </xf>
    <xf numFmtId="164" fontId="4" fillId="3" borderId="40" xfId="1" applyNumberFormat="1" applyFont="1" applyFill="1" applyBorder="1" applyAlignment="1">
      <alignment horizontal="center" vertical="center"/>
    </xf>
    <xf numFmtId="4" fontId="4" fillId="0" borderId="41" xfId="1" applyNumberFormat="1" applyFont="1" applyFill="1" applyBorder="1" applyAlignment="1">
      <alignment horizontal="right" vertical="center"/>
    </xf>
    <xf numFmtId="164" fontId="4" fillId="0" borderId="37" xfId="1" applyNumberFormat="1" applyFont="1" applyFill="1" applyBorder="1" applyAlignment="1">
      <alignment horizontal="center" vertical="center"/>
    </xf>
    <xf numFmtId="164" fontId="4" fillId="2" borderId="40" xfId="1" applyNumberFormat="1" applyFont="1" applyFill="1" applyBorder="1" applyAlignment="1">
      <alignment horizontal="center" vertical="center"/>
    </xf>
    <xf numFmtId="4" fontId="4" fillId="3" borderId="38" xfId="1" applyNumberFormat="1" applyFont="1" applyFill="1" applyBorder="1" applyAlignment="1">
      <alignment horizontal="center" vertical="center"/>
    </xf>
    <xf numFmtId="164" fontId="4" fillId="0" borderId="39" xfId="1" applyNumberFormat="1" applyFont="1" applyFill="1" applyBorder="1" applyAlignment="1">
      <alignment horizontal="right" vertical="center"/>
    </xf>
    <xf numFmtId="164" fontId="4" fillId="0" borderId="40" xfId="1" applyNumberFormat="1" applyFont="1" applyFill="1" applyBorder="1" applyAlignment="1">
      <alignment horizontal="right" vertical="center"/>
    </xf>
    <xf numFmtId="164" fontId="4" fillId="0" borderId="41" xfId="1" applyNumberFormat="1" applyFont="1" applyFill="1" applyBorder="1" applyAlignment="1">
      <alignment horizontal="right" vertical="center"/>
    </xf>
    <xf numFmtId="0" fontId="8" fillId="0" borderId="37" xfId="1" applyFont="1" applyBorder="1" applyAlignment="1">
      <alignment vertical="center" wrapText="1"/>
    </xf>
    <xf numFmtId="10" fontId="4" fillId="0" borderId="39" xfId="1" applyNumberFormat="1" applyFont="1" applyFill="1" applyBorder="1" applyAlignment="1">
      <alignment horizontal="right" vertical="center"/>
    </xf>
    <xf numFmtId="10" fontId="4" fillId="0" borderId="40" xfId="1" applyNumberFormat="1" applyFont="1" applyFill="1" applyBorder="1" applyAlignment="1">
      <alignment horizontal="right" vertical="center"/>
    </xf>
    <xf numFmtId="10" fontId="4" fillId="0" borderId="41" xfId="1" applyNumberFormat="1" applyFont="1" applyFill="1" applyBorder="1" applyAlignment="1">
      <alignment horizontal="right" vertical="center"/>
    </xf>
    <xf numFmtId="0" fontId="6" fillId="0" borderId="37" xfId="1" applyNumberFormat="1" applyFont="1" applyBorder="1" applyAlignment="1">
      <alignment horizontal="center" vertical="center"/>
    </xf>
    <xf numFmtId="0" fontId="9" fillId="0" borderId="37" xfId="1" applyFont="1" applyBorder="1" applyAlignment="1">
      <alignment vertical="center" wrapText="1"/>
    </xf>
    <xf numFmtId="0" fontId="6" fillId="0" borderId="37" xfId="1" applyFont="1" applyBorder="1" applyAlignment="1">
      <alignment horizontal="center" vertical="center"/>
    </xf>
    <xf numFmtId="4" fontId="9" fillId="3" borderId="38" xfId="1" applyNumberFormat="1" applyFont="1" applyFill="1" applyBorder="1" applyAlignment="1">
      <alignment horizontal="center" vertical="center"/>
    </xf>
    <xf numFmtId="165" fontId="9" fillId="0" borderId="39" xfId="1" applyNumberFormat="1" applyFont="1" applyFill="1" applyBorder="1" applyAlignment="1">
      <alignment horizontal="right" vertical="center"/>
    </xf>
    <xf numFmtId="165" fontId="9" fillId="0" borderId="40" xfId="1" applyNumberFormat="1" applyFont="1" applyFill="1" applyBorder="1" applyAlignment="1">
      <alignment horizontal="right" vertical="center"/>
    </xf>
    <xf numFmtId="164" fontId="9" fillId="3" borderId="40" xfId="1" applyNumberFormat="1" applyFont="1" applyFill="1" applyBorder="1" applyAlignment="1">
      <alignment horizontal="center" vertical="center"/>
    </xf>
    <xf numFmtId="165" fontId="9" fillId="0" borderId="41" xfId="1" applyNumberFormat="1" applyFont="1" applyFill="1" applyBorder="1" applyAlignment="1">
      <alignment horizontal="right" vertical="center"/>
    </xf>
    <xf numFmtId="166" fontId="6" fillId="0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4" fillId="0" borderId="37" xfId="1" applyNumberFormat="1" applyFont="1" applyBorder="1" applyAlignment="1">
      <alignment vertical="center" wrapText="1"/>
    </xf>
    <xf numFmtId="165" fontId="4" fillId="0" borderId="39" xfId="1" applyNumberFormat="1" applyFont="1" applyFill="1" applyBorder="1" applyAlignment="1">
      <alignment horizontal="right" vertical="center"/>
    </xf>
    <xf numFmtId="165" fontId="4" fillId="0" borderId="40" xfId="1" applyNumberFormat="1" applyFont="1" applyFill="1" applyBorder="1" applyAlignment="1">
      <alignment horizontal="right" vertical="center"/>
    </xf>
    <xf numFmtId="165" fontId="4" fillId="0" borderId="41" xfId="1" applyNumberFormat="1" applyFont="1" applyFill="1" applyBorder="1" applyAlignment="1">
      <alignment horizontal="right" vertical="center"/>
    </xf>
    <xf numFmtId="49" fontId="9" fillId="0" borderId="37" xfId="1" applyNumberFormat="1" applyFont="1" applyBorder="1" applyAlignment="1">
      <alignment vertical="center" wrapText="1"/>
    </xf>
    <xf numFmtId="165" fontId="10" fillId="0" borderId="39" xfId="1" applyNumberFormat="1" applyFont="1" applyFill="1" applyBorder="1" applyAlignment="1">
      <alignment horizontal="right" vertical="center"/>
    </xf>
    <xf numFmtId="165" fontId="10" fillId="0" borderId="40" xfId="1" applyNumberFormat="1" applyFont="1" applyFill="1" applyBorder="1" applyAlignment="1">
      <alignment horizontal="right" vertical="center"/>
    </xf>
    <xf numFmtId="165" fontId="10" fillId="0" borderId="41" xfId="1" applyNumberFormat="1" applyFont="1" applyFill="1" applyBorder="1" applyAlignment="1">
      <alignment horizontal="right" vertical="center"/>
    </xf>
    <xf numFmtId="166" fontId="9" fillId="0" borderId="37" xfId="1" applyNumberFormat="1" applyFont="1" applyFill="1" applyBorder="1" applyAlignment="1">
      <alignment horizontal="center" vertical="center"/>
    </xf>
    <xf numFmtId="10" fontId="10" fillId="0" borderId="39" xfId="1" applyNumberFormat="1" applyFont="1" applyFill="1" applyBorder="1" applyAlignment="1">
      <alignment horizontal="right" vertical="center"/>
    </xf>
    <xf numFmtId="10" fontId="10" fillId="0" borderId="40" xfId="1" applyNumberFormat="1" applyFont="1" applyFill="1" applyBorder="1" applyAlignment="1">
      <alignment horizontal="right" vertical="center"/>
    </xf>
    <xf numFmtId="10" fontId="10" fillId="0" borderId="41" xfId="1" applyNumberFormat="1" applyFont="1" applyFill="1" applyBorder="1" applyAlignment="1">
      <alignment horizontal="right" vertical="center"/>
    </xf>
    <xf numFmtId="164" fontId="9" fillId="0" borderId="37" xfId="1" applyNumberFormat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vertical="center" wrapText="1"/>
    </xf>
    <xf numFmtId="0" fontId="4" fillId="0" borderId="37" xfId="1" applyFont="1" applyFill="1" applyBorder="1" applyAlignment="1">
      <alignment horizontal="center" vertical="center"/>
    </xf>
    <xf numFmtId="4" fontId="11" fillId="0" borderId="38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39" xfId="1" applyNumberFormat="1" applyFont="1" applyFill="1" applyBorder="1" applyAlignment="1">
      <alignment horizontal="center" vertical="center"/>
    </xf>
    <xf numFmtId="4" fontId="4" fillId="0" borderId="38" xfId="1" applyNumberFormat="1" applyFont="1" applyFill="1" applyBorder="1" applyAlignment="1">
      <alignment horizontal="center" vertical="center"/>
    </xf>
    <xf numFmtId="164" fontId="4" fillId="0" borderId="40" xfId="1" applyNumberFormat="1" applyFont="1" applyFill="1" applyBorder="1" applyAlignment="1">
      <alignment horizontal="center" vertical="center"/>
    </xf>
    <xf numFmtId="2" fontId="11" fillId="0" borderId="40" xfId="2" applyNumberFormat="1" applyFont="1" applyFill="1" applyBorder="1" applyAlignment="1" applyProtection="1">
      <alignment horizontal="center" vertical="center" wrapText="1"/>
    </xf>
    <xf numFmtId="2" fontId="11" fillId="0" borderId="40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41" xfId="1" applyNumberFormat="1" applyFont="1" applyFill="1" applyBorder="1" applyAlignment="1">
      <alignment horizontal="center" vertical="center"/>
    </xf>
    <xf numFmtId="49" fontId="12" fillId="4" borderId="16" xfId="2" applyNumberFormat="1" applyFont="1" applyFill="1" applyBorder="1" applyAlignment="1">
      <alignment horizontal="center" vertical="center" wrapText="1"/>
    </xf>
    <xf numFmtId="0" fontId="12" fillId="4" borderId="16" xfId="2" applyFont="1" applyFill="1" applyBorder="1" applyAlignment="1">
      <alignment vertical="center" wrapText="1"/>
    </xf>
    <xf numFmtId="0" fontId="12" fillId="4" borderId="37" xfId="2" applyFont="1" applyFill="1" applyBorder="1" applyAlignment="1">
      <alignment horizontal="center" vertical="center" wrapText="1"/>
    </xf>
    <xf numFmtId="4" fontId="6" fillId="3" borderId="38" xfId="1" applyNumberFormat="1" applyFont="1" applyFill="1" applyBorder="1" applyAlignment="1">
      <alignment horizontal="center" vertical="center"/>
    </xf>
    <xf numFmtId="164" fontId="6" fillId="3" borderId="40" xfId="1" applyNumberFormat="1" applyFont="1" applyFill="1" applyBorder="1" applyAlignment="1">
      <alignment horizontal="center" vertical="center"/>
    </xf>
    <xf numFmtId="164" fontId="4" fillId="0" borderId="42" xfId="1" applyNumberFormat="1" applyFont="1" applyFill="1" applyBorder="1" applyAlignment="1">
      <alignment horizontal="right" vertical="center"/>
    </xf>
    <xf numFmtId="164" fontId="4" fillId="0" borderId="43" xfId="1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center" vertical="center" wrapText="1"/>
    </xf>
    <xf numFmtId="49" fontId="12" fillId="4" borderId="25" xfId="2" applyNumberFormat="1" applyFont="1" applyFill="1" applyBorder="1" applyAlignment="1">
      <alignment horizontal="center" vertical="center" wrapText="1"/>
    </xf>
    <xf numFmtId="0" fontId="12" fillId="4" borderId="25" xfId="2" applyFont="1" applyFill="1" applyBorder="1" applyAlignment="1">
      <alignment vertical="center" wrapText="1"/>
    </xf>
    <xf numFmtId="0" fontId="12" fillId="4" borderId="25" xfId="2" applyFont="1" applyFill="1" applyBorder="1" applyAlignment="1">
      <alignment horizontal="center" vertical="center" wrapText="1"/>
    </xf>
    <xf numFmtId="4" fontId="9" fillId="3" borderId="44" xfId="1" applyNumberFormat="1" applyFont="1" applyFill="1" applyBorder="1" applyAlignment="1">
      <alignment horizontal="center" vertical="center"/>
    </xf>
    <xf numFmtId="4" fontId="4" fillId="0" borderId="45" xfId="1" applyNumberFormat="1" applyFont="1" applyBorder="1" applyAlignment="1">
      <alignment horizontal="left" vertical="center"/>
    </xf>
    <xf numFmtId="4" fontId="4" fillId="0" borderId="46" xfId="1" applyNumberFormat="1" applyFont="1" applyBorder="1" applyAlignment="1">
      <alignment horizontal="left" vertical="center"/>
    </xf>
    <xf numFmtId="4" fontId="9" fillId="3" borderId="46" xfId="1" applyNumberFormat="1" applyFont="1" applyFill="1" applyBorder="1" applyAlignment="1">
      <alignment horizontal="center" vertical="center"/>
    </xf>
    <xf numFmtId="164" fontId="9" fillId="3" borderId="46" xfId="1" applyNumberFormat="1" applyFont="1" applyFill="1" applyBorder="1" applyAlignment="1">
      <alignment horizontal="center" vertical="center"/>
    </xf>
    <xf numFmtId="4" fontId="4" fillId="0" borderId="47" xfId="1" applyNumberFormat="1" applyFont="1" applyBorder="1" applyAlignment="1">
      <alignment horizontal="left" vertical="center"/>
    </xf>
    <xf numFmtId="166" fontId="12" fillId="0" borderId="48" xfId="0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2" fillId="4" borderId="2" xfId="2" applyFont="1" applyFill="1" applyBorder="1" applyAlignment="1">
      <alignment horizontal="center" vertical="center" wrapText="1"/>
    </xf>
    <xf numFmtId="4" fontId="4" fillId="3" borderId="32" xfId="1" applyNumberFormat="1" applyFont="1" applyFill="1" applyBorder="1" applyAlignment="1">
      <alignment horizontal="center" vertical="center"/>
    </xf>
    <xf numFmtId="4" fontId="4" fillId="0" borderId="49" xfId="1" applyNumberFormat="1" applyFont="1" applyBorder="1" applyAlignment="1">
      <alignment horizontal="left" vertical="center"/>
    </xf>
    <xf numFmtId="4" fontId="4" fillId="0" borderId="50" xfId="1" applyNumberFormat="1" applyFont="1" applyBorder="1" applyAlignment="1">
      <alignment horizontal="left" vertical="center"/>
    </xf>
    <xf numFmtId="4" fontId="4" fillId="3" borderId="50" xfId="1" applyNumberFormat="1" applyFont="1" applyFill="1" applyBorder="1" applyAlignment="1">
      <alignment horizontal="center" vertical="center"/>
    </xf>
    <xf numFmtId="164" fontId="4" fillId="0" borderId="50" xfId="1" applyNumberFormat="1" applyFont="1" applyBorder="1" applyAlignment="1">
      <alignment horizontal="left" vertical="center"/>
    </xf>
    <xf numFmtId="164" fontId="4" fillId="3" borderId="50" xfId="1" applyNumberFormat="1" applyFont="1" applyFill="1" applyBorder="1" applyAlignment="1">
      <alignment horizontal="center" vertical="center"/>
    </xf>
    <xf numFmtId="4" fontId="4" fillId="0" borderId="51" xfId="1" applyNumberFormat="1" applyFont="1" applyBorder="1" applyAlignment="1">
      <alignment horizontal="left" vertical="center"/>
    </xf>
    <xf numFmtId="166" fontId="12" fillId="0" borderId="31" xfId="0" applyNumberFormat="1" applyFont="1" applyFill="1" applyBorder="1" applyAlignment="1">
      <alignment horizontal="center" vertical="center" wrapText="1"/>
    </xf>
    <xf numFmtId="49" fontId="14" fillId="4" borderId="8" xfId="2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5" fillId="4" borderId="37" xfId="2" applyFont="1" applyFill="1" applyBorder="1" applyAlignment="1">
      <alignment horizontal="center" vertical="center" wrapText="1"/>
    </xf>
    <xf numFmtId="4" fontId="15" fillId="3" borderId="34" xfId="1" applyNumberFormat="1" applyFont="1" applyFill="1" applyBorder="1" applyAlignment="1">
      <alignment horizontal="center" vertical="center"/>
    </xf>
    <xf numFmtId="4" fontId="15" fillId="0" borderId="39" xfId="1" applyNumberFormat="1" applyFont="1" applyBorder="1" applyAlignment="1">
      <alignment horizontal="left" vertical="center"/>
    </xf>
    <xf numFmtId="4" fontId="15" fillId="0" borderId="40" xfId="1" applyNumberFormat="1" applyFont="1" applyBorder="1" applyAlignment="1">
      <alignment horizontal="left" vertical="center"/>
    </xf>
    <xf numFmtId="4" fontId="15" fillId="3" borderId="35" xfId="1" applyNumberFormat="1" applyFont="1" applyFill="1" applyBorder="1" applyAlignment="1">
      <alignment horizontal="center" vertical="center"/>
    </xf>
    <xf numFmtId="4" fontId="15" fillId="0" borderId="41" xfId="1" applyNumberFormat="1" applyFont="1" applyBorder="1" applyAlignment="1">
      <alignment horizontal="left" vertical="center"/>
    </xf>
    <xf numFmtId="166" fontId="14" fillId="0" borderId="37" xfId="0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49" fontId="12" fillId="4" borderId="52" xfId="2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0" fontId="12" fillId="4" borderId="53" xfId="2" applyFont="1" applyFill="1" applyBorder="1" applyAlignment="1">
      <alignment horizontal="center" vertical="center" wrapText="1"/>
    </xf>
    <xf numFmtId="4" fontId="4" fillId="3" borderId="54" xfId="1" applyNumberFormat="1" applyFont="1" applyFill="1" applyBorder="1" applyAlignment="1">
      <alignment horizontal="center" vertical="center"/>
    </xf>
    <xf numFmtId="4" fontId="4" fillId="0" borderId="55" xfId="1" applyNumberFormat="1" applyFont="1" applyBorder="1" applyAlignment="1">
      <alignment horizontal="left" vertical="center"/>
    </xf>
    <xf numFmtId="4" fontId="4" fillId="0" borderId="56" xfId="1" applyNumberFormat="1" applyFont="1" applyBorder="1" applyAlignment="1">
      <alignment horizontal="left" vertical="center"/>
    </xf>
    <xf numFmtId="4" fontId="4" fillId="3" borderId="56" xfId="1" applyNumberFormat="1" applyFont="1" applyFill="1" applyBorder="1" applyAlignment="1">
      <alignment horizontal="center" vertical="center"/>
    </xf>
    <xf numFmtId="164" fontId="4" fillId="0" borderId="56" xfId="1" applyNumberFormat="1" applyFont="1" applyBorder="1" applyAlignment="1">
      <alignment horizontal="left" vertical="center"/>
    </xf>
    <xf numFmtId="164" fontId="4" fillId="3" borderId="56" xfId="1" applyNumberFormat="1" applyFont="1" applyFill="1" applyBorder="1" applyAlignment="1">
      <alignment horizontal="center" vertical="center"/>
    </xf>
    <xf numFmtId="4" fontId="4" fillId="0" borderId="57" xfId="1" applyNumberFormat="1" applyFont="1" applyBorder="1" applyAlignment="1">
      <alignment horizontal="left" vertical="center"/>
    </xf>
    <xf numFmtId="166" fontId="12" fillId="0" borderId="53" xfId="0" applyNumberFormat="1" applyFont="1" applyFill="1" applyBorder="1" applyAlignment="1">
      <alignment horizontal="center" vertical="center" wrapText="1"/>
    </xf>
    <xf numFmtId="49" fontId="12" fillId="4" borderId="8" xfId="2" applyNumberFormat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15" fillId="4" borderId="31" xfId="2" applyFont="1" applyFill="1" applyBorder="1" applyAlignment="1">
      <alignment horizontal="center" vertical="center" wrapText="1"/>
    </xf>
    <xf numFmtId="4" fontId="4" fillId="0" borderId="33" xfId="1" applyNumberFormat="1" applyFont="1" applyBorder="1" applyAlignment="1">
      <alignment horizontal="left" vertical="center"/>
    </xf>
    <xf numFmtId="4" fontId="4" fillId="0" borderId="40" xfId="1" applyNumberFormat="1" applyFont="1" applyBorder="1" applyAlignment="1">
      <alignment horizontal="left" vertical="center"/>
    </xf>
    <xf numFmtId="164" fontId="4" fillId="0" borderId="40" xfId="1" applyNumberFormat="1" applyFont="1" applyBorder="1" applyAlignment="1">
      <alignment horizontal="left" vertical="center"/>
    </xf>
    <xf numFmtId="4" fontId="4" fillId="0" borderId="41" xfId="1" applyNumberFormat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 wrapText="1"/>
    </xf>
    <xf numFmtId="0" fontId="4" fillId="4" borderId="37" xfId="2" applyFont="1" applyFill="1" applyBorder="1" applyAlignment="1">
      <alignment horizontal="center" vertical="center" wrapText="1"/>
    </xf>
    <xf numFmtId="4" fontId="4" fillId="0" borderId="39" xfId="1" applyNumberFormat="1" applyFont="1" applyBorder="1" applyAlignment="1">
      <alignment horizontal="left" vertical="center"/>
    </xf>
    <xf numFmtId="4" fontId="4" fillId="3" borderId="40" xfId="1" applyNumberFormat="1" applyFont="1" applyFill="1" applyBorder="1" applyAlignment="1">
      <alignment horizontal="center" vertical="center"/>
    </xf>
    <xf numFmtId="49" fontId="12" fillId="4" borderId="31" xfId="2" applyNumberFormat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9" fillId="0" borderId="37" xfId="1" applyFont="1" applyBorder="1" applyAlignment="1">
      <alignment horizontal="left" vertical="center" wrapText="1"/>
    </xf>
    <xf numFmtId="4" fontId="4" fillId="0" borderId="40" xfId="1" applyNumberFormat="1" applyFont="1" applyFill="1" applyBorder="1" applyAlignment="1">
      <alignment horizontal="left" vertical="center"/>
    </xf>
    <xf numFmtId="164" fontId="4" fillId="0" borderId="40" xfId="1" applyNumberFormat="1" applyFont="1" applyFill="1" applyBorder="1" applyAlignment="1">
      <alignment horizontal="left" vertical="center"/>
    </xf>
    <xf numFmtId="0" fontId="4" fillId="0" borderId="1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31" xfId="1" applyFont="1" applyBorder="1" applyAlignment="1">
      <alignment horizontal="left" vertical="center" wrapText="1"/>
    </xf>
    <xf numFmtId="164" fontId="4" fillId="0" borderId="41" xfId="1" applyNumberFormat="1" applyFont="1" applyBorder="1" applyAlignment="1">
      <alignment horizontal="left" vertical="center"/>
    </xf>
    <xf numFmtId="0" fontId="4" fillId="0" borderId="37" xfId="2" applyFont="1" applyBorder="1" applyAlignment="1">
      <alignment horizontal="left" vertical="center" wrapText="1"/>
    </xf>
    <xf numFmtId="164" fontId="9" fillId="0" borderId="40" xfId="1" applyNumberFormat="1" applyFont="1" applyFill="1" applyBorder="1" applyAlignment="1">
      <alignment horizontal="left" vertical="center"/>
    </xf>
    <xf numFmtId="0" fontId="4" fillId="0" borderId="1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31" xfId="2" applyFont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166" fontId="12" fillId="0" borderId="31" xfId="0" applyNumberFormat="1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vertical="center" wrapText="1"/>
    </xf>
    <xf numFmtId="4" fontId="9" fillId="2" borderId="38" xfId="1" applyNumberFormat="1" applyFont="1" applyFill="1" applyBorder="1" applyAlignment="1">
      <alignment horizontal="center" vertical="center"/>
    </xf>
    <xf numFmtId="4" fontId="9" fillId="2" borderId="40" xfId="1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right" vertical="center" wrapText="1"/>
    </xf>
    <xf numFmtId="49" fontId="12" fillId="4" borderId="8" xfId="2" applyNumberFormat="1" applyFont="1" applyFill="1" applyBorder="1" applyAlignment="1">
      <alignment horizontal="center" vertical="center" wrapText="1"/>
    </xf>
    <xf numFmtId="4" fontId="4" fillId="3" borderId="35" xfId="1" applyNumberFormat="1" applyFont="1" applyFill="1" applyBorder="1" applyAlignment="1">
      <alignment horizontal="center" vertical="center"/>
    </xf>
    <xf numFmtId="167" fontId="4" fillId="3" borderId="35" xfId="1" applyNumberFormat="1" applyFont="1" applyFill="1" applyBorder="1" applyAlignment="1">
      <alignment horizontal="center" vertical="center"/>
    </xf>
    <xf numFmtId="49" fontId="12" fillId="4" borderId="52" xfId="2" applyNumberFormat="1" applyFont="1" applyFill="1" applyBorder="1" applyAlignment="1">
      <alignment horizontal="center" vertical="center" wrapText="1"/>
    </xf>
    <xf numFmtId="0" fontId="12" fillId="4" borderId="52" xfId="2" applyFont="1" applyFill="1" applyBorder="1" applyAlignment="1">
      <alignment vertical="center" wrapText="1"/>
    </xf>
    <xf numFmtId="4" fontId="9" fillId="3" borderId="54" xfId="1" applyNumberFormat="1" applyFont="1" applyFill="1" applyBorder="1" applyAlignment="1">
      <alignment horizontal="center" vertical="center"/>
    </xf>
    <xf numFmtId="4" fontId="4" fillId="0" borderId="55" xfId="1" applyNumberFormat="1" applyFont="1" applyFill="1" applyBorder="1" applyAlignment="1">
      <alignment horizontal="left" vertical="center"/>
    </xf>
    <xf numFmtId="4" fontId="4" fillId="0" borderId="56" xfId="1" applyNumberFormat="1" applyFont="1" applyFill="1" applyBorder="1" applyAlignment="1">
      <alignment horizontal="left" vertical="center"/>
    </xf>
    <xf numFmtId="4" fontId="9" fillId="3" borderId="56" xfId="1" applyNumberFormat="1" applyFont="1" applyFill="1" applyBorder="1" applyAlignment="1">
      <alignment horizontal="center" vertical="center"/>
    </xf>
    <xf numFmtId="164" fontId="4" fillId="0" borderId="56" xfId="1" applyNumberFormat="1" applyFont="1" applyFill="1" applyBorder="1" applyAlignment="1">
      <alignment horizontal="left" vertical="center"/>
    </xf>
    <xf numFmtId="164" fontId="9" fillId="3" borderId="56" xfId="1" applyNumberFormat="1" applyFont="1" applyFill="1" applyBorder="1" applyAlignment="1">
      <alignment horizontal="center" vertical="center"/>
    </xf>
    <xf numFmtId="4" fontId="4" fillId="0" borderId="57" xfId="1" applyNumberFormat="1" applyFont="1" applyFill="1" applyBorder="1" applyAlignment="1">
      <alignment horizontal="left" vertical="center"/>
    </xf>
    <xf numFmtId="0" fontId="9" fillId="4" borderId="31" xfId="2" applyFont="1" applyFill="1" applyBorder="1" applyAlignment="1">
      <alignment vertical="center" wrapText="1"/>
    </xf>
    <xf numFmtId="4" fontId="4" fillId="0" borderId="33" xfId="1" applyNumberFormat="1" applyFont="1" applyFill="1" applyBorder="1" applyAlignment="1">
      <alignment horizontal="left" vertical="center"/>
    </xf>
    <xf numFmtId="4" fontId="4" fillId="0" borderId="35" xfId="1" applyNumberFormat="1" applyFont="1" applyFill="1" applyBorder="1" applyAlignment="1">
      <alignment horizontal="left" vertical="center"/>
    </xf>
    <xf numFmtId="164" fontId="4" fillId="0" borderId="35" xfId="1" applyNumberFormat="1" applyFont="1" applyFill="1" applyBorder="1" applyAlignment="1">
      <alignment horizontal="left" vertical="center"/>
    </xf>
    <xf numFmtId="4" fontId="4" fillId="0" borderId="36" xfId="1" applyNumberFormat="1" applyFont="1" applyFill="1" applyBorder="1" applyAlignment="1">
      <alignment horizontal="left" vertical="center"/>
    </xf>
    <xf numFmtId="0" fontId="15" fillId="4" borderId="31" xfId="2" applyFont="1" applyFill="1" applyBorder="1" applyAlignment="1">
      <alignment vertical="center" wrapText="1"/>
    </xf>
    <xf numFmtId="4" fontId="15" fillId="0" borderId="39" xfId="1" applyNumberFormat="1" applyFont="1" applyFill="1" applyBorder="1" applyAlignment="1">
      <alignment horizontal="left" vertical="center"/>
    </xf>
    <xf numFmtId="4" fontId="15" fillId="2" borderId="38" xfId="1" applyNumberFormat="1" applyFont="1" applyFill="1" applyBorder="1" applyAlignment="1">
      <alignment horizontal="center" vertical="center"/>
    </xf>
    <xf numFmtId="4" fontId="15" fillId="0" borderId="40" xfId="1" applyNumberFormat="1" applyFont="1" applyFill="1" applyBorder="1" applyAlignment="1">
      <alignment horizontal="left" vertical="center"/>
    </xf>
    <xf numFmtId="4" fontId="15" fillId="3" borderId="38" xfId="1" applyNumberFormat="1" applyFont="1" applyFill="1" applyBorder="1" applyAlignment="1">
      <alignment horizontal="center" vertical="center"/>
    </xf>
    <xf numFmtId="167" fontId="15" fillId="3" borderId="35" xfId="1" applyNumberFormat="1" applyFont="1" applyFill="1" applyBorder="1" applyAlignment="1">
      <alignment horizontal="center" vertical="center"/>
    </xf>
    <xf numFmtId="4" fontId="15" fillId="0" borderId="41" xfId="1" applyNumberFormat="1" applyFont="1" applyFill="1" applyBorder="1" applyAlignment="1">
      <alignment horizontal="left" vertical="center"/>
    </xf>
    <xf numFmtId="166" fontId="15" fillId="0" borderId="37" xfId="0" applyNumberFormat="1" applyFont="1" applyFill="1" applyBorder="1" applyAlignment="1">
      <alignment horizontal="center" vertical="center" wrapText="1"/>
    </xf>
    <xf numFmtId="49" fontId="12" fillId="4" borderId="31" xfId="2" applyNumberFormat="1" applyFont="1" applyFill="1" applyBorder="1" applyAlignment="1">
      <alignment horizontal="center" vertical="center" wrapText="1"/>
    </xf>
    <xf numFmtId="0" fontId="12" fillId="4" borderId="31" xfId="2" applyFont="1" applyFill="1" applyBorder="1" applyAlignment="1">
      <alignment vertical="center" wrapText="1"/>
    </xf>
    <xf numFmtId="4" fontId="4" fillId="0" borderId="39" xfId="1" applyNumberFormat="1" applyFont="1" applyFill="1" applyBorder="1" applyAlignment="1">
      <alignment horizontal="left" vertical="center"/>
    </xf>
    <xf numFmtId="4" fontId="4" fillId="0" borderId="41" xfId="1" applyNumberFormat="1" applyFont="1" applyFill="1" applyBorder="1" applyAlignment="1">
      <alignment horizontal="left" vertical="center"/>
    </xf>
    <xf numFmtId="166" fontId="12" fillId="0" borderId="37" xfId="0" applyNumberFormat="1" applyFont="1" applyFill="1" applyBorder="1" applyAlignment="1">
      <alignment horizontal="left" vertical="center" wrapText="1"/>
    </xf>
    <xf numFmtId="0" fontId="4" fillId="0" borderId="31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 wrapText="1"/>
    </xf>
    <xf numFmtId="166" fontId="12" fillId="0" borderId="37" xfId="0" applyNumberFormat="1" applyFont="1" applyFill="1" applyBorder="1" applyAlignment="1">
      <alignment horizontal="right" vertical="center" wrapText="1"/>
    </xf>
    <xf numFmtId="0" fontId="4" fillId="0" borderId="37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left" vertical="center" wrapText="1"/>
    </xf>
    <xf numFmtId="0" fontId="16" fillId="0" borderId="37" xfId="2" applyFont="1" applyBorder="1" applyAlignment="1" applyProtection="1">
      <alignment horizontal="center" vertical="center" wrapText="1"/>
    </xf>
    <xf numFmtId="0" fontId="4" fillId="0" borderId="53" xfId="1" applyNumberFormat="1" applyFont="1" applyBorder="1" applyAlignment="1">
      <alignment horizontal="center" vertical="center"/>
    </xf>
    <xf numFmtId="0" fontId="4" fillId="0" borderId="53" xfId="1" applyFont="1" applyBorder="1" applyAlignment="1">
      <alignment horizontal="left" vertical="center" wrapText="1"/>
    </xf>
    <xf numFmtId="0" fontId="4" fillId="0" borderId="53" xfId="1" applyFont="1" applyBorder="1" applyAlignment="1">
      <alignment horizontal="center" vertical="center"/>
    </xf>
    <xf numFmtId="0" fontId="16" fillId="0" borderId="8" xfId="2" applyFont="1" applyBorder="1" applyAlignment="1" applyProtection="1">
      <alignment vertical="center" wrapText="1"/>
    </xf>
    <xf numFmtId="0" fontId="4" fillId="0" borderId="31" xfId="1" applyFont="1" applyBorder="1" applyAlignment="1">
      <alignment horizontal="center" vertical="center" wrapText="1"/>
    </xf>
    <xf numFmtId="4" fontId="4" fillId="0" borderId="35" xfId="1" applyNumberFormat="1" applyFont="1" applyBorder="1" applyAlignment="1">
      <alignment horizontal="left" vertical="center"/>
    </xf>
    <xf numFmtId="164" fontId="4" fillId="0" borderId="35" xfId="1" applyNumberFormat="1" applyFont="1" applyBorder="1" applyAlignment="1">
      <alignment horizontal="left" vertical="center"/>
    </xf>
    <xf numFmtId="4" fontId="4" fillId="0" borderId="36" xfId="1" applyNumberFormat="1" applyFont="1" applyBorder="1" applyAlignment="1">
      <alignment horizontal="left" vertical="center"/>
    </xf>
    <xf numFmtId="1" fontId="12" fillId="0" borderId="31" xfId="0" applyNumberFormat="1" applyFont="1" applyFill="1" applyBorder="1" applyAlignment="1">
      <alignment horizontal="left" vertical="center" wrapText="1"/>
    </xf>
    <xf numFmtId="4" fontId="15" fillId="3" borderId="40" xfId="1" applyNumberFormat="1" applyFont="1" applyFill="1" applyBorder="1" applyAlignment="1">
      <alignment horizontal="center" vertical="center"/>
    </xf>
    <xf numFmtId="0" fontId="16" fillId="0" borderId="31" xfId="2" applyFont="1" applyBorder="1" applyAlignment="1" applyProtection="1">
      <alignment vertical="center" wrapText="1"/>
    </xf>
    <xf numFmtId="0" fontId="16" fillId="0" borderId="16" xfId="2" applyFont="1" applyBorder="1" applyAlignment="1" applyProtection="1">
      <alignment vertical="center" wrapText="1"/>
    </xf>
    <xf numFmtId="4" fontId="4" fillId="5" borderId="40" xfId="1" applyNumberFormat="1" applyFont="1" applyFill="1" applyBorder="1" applyAlignment="1">
      <alignment horizontal="center" vertical="center"/>
    </xf>
    <xf numFmtId="164" fontId="4" fillId="5" borderId="40" xfId="1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left" vertical="center" wrapText="1"/>
    </xf>
    <xf numFmtId="49" fontId="12" fillId="4" borderId="37" xfId="2" applyNumberFormat="1" applyFont="1" applyFill="1" applyBorder="1" applyAlignment="1">
      <alignment horizontal="center" vertical="center" wrapText="1"/>
    </xf>
    <xf numFmtId="0" fontId="12" fillId="4" borderId="37" xfId="2" applyFont="1" applyFill="1" applyBorder="1" applyAlignment="1">
      <alignment vertical="center" wrapText="1"/>
    </xf>
    <xf numFmtId="4" fontId="4" fillId="0" borderId="33" xfId="1" applyNumberFormat="1" applyFont="1" applyFill="1" applyBorder="1" applyAlignment="1">
      <alignment horizontal="right" vertical="center"/>
    </xf>
    <xf numFmtId="4" fontId="4" fillId="0" borderId="35" xfId="1" applyNumberFormat="1" applyFont="1" applyFill="1" applyBorder="1" applyAlignment="1">
      <alignment horizontal="right" vertical="center"/>
    </xf>
    <xf numFmtId="4" fontId="4" fillId="0" borderId="36" xfId="1" applyNumberFormat="1" applyFont="1" applyFill="1" applyBorder="1" applyAlignment="1">
      <alignment horizontal="right" vertical="center"/>
    </xf>
    <xf numFmtId="166" fontId="4" fillId="0" borderId="31" xfId="0" applyNumberFormat="1" applyFont="1" applyFill="1" applyBorder="1" applyAlignment="1">
      <alignment horizontal="right" vertical="center" wrapText="1"/>
    </xf>
    <xf numFmtId="166" fontId="12" fillId="0" borderId="31" xfId="0" applyNumberFormat="1" applyFont="1" applyFill="1" applyBorder="1" applyAlignment="1">
      <alignment horizontal="right" vertical="center" wrapText="1"/>
    </xf>
    <xf numFmtId="0" fontId="14" fillId="4" borderId="37" xfId="2" applyFont="1" applyFill="1" applyBorder="1" applyAlignment="1">
      <alignment horizontal="center" vertical="center" wrapText="1"/>
    </xf>
    <xf numFmtId="4" fontId="15" fillId="0" borderId="39" xfId="1" applyNumberFormat="1" applyFont="1" applyFill="1" applyBorder="1" applyAlignment="1">
      <alignment horizontal="center" vertical="center"/>
    </xf>
    <xf numFmtId="4" fontId="4" fillId="2" borderId="34" xfId="1" applyNumberFormat="1" applyFont="1" applyFill="1" applyBorder="1" applyAlignment="1">
      <alignment horizontal="center" vertical="center"/>
    </xf>
    <xf numFmtId="4" fontId="15" fillId="0" borderId="40" xfId="1" applyNumberFormat="1" applyFont="1" applyFill="1" applyBorder="1" applyAlignment="1">
      <alignment horizontal="center" vertical="center"/>
    </xf>
    <xf numFmtId="4" fontId="15" fillId="0" borderId="41" xfId="1" applyNumberFormat="1" applyFont="1" applyFill="1" applyBorder="1" applyAlignment="1">
      <alignment horizontal="center" vertical="center"/>
    </xf>
    <xf numFmtId="166" fontId="4" fillId="0" borderId="37" xfId="0" applyNumberFormat="1" applyFont="1" applyFill="1" applyBorder="1" applyAlignment="1">
      <alignment horizontal="center" vertical="center" wrapText="1"/>
    </xf>
    <xf numFmtId="49" fontId="12" fillId="4" borderId="53" xfId="2" applyNumberFormat="1" applyFont="1" applyFill="1" applyBorder="1" applyAlignment="1">
      <alignment horizontal="center" vertical="center" wrapText="1"/>
    </xf>
    <xf numFmtId="0" fontId="12" fillId="4" borderId="53" xfId="2" applyFont="1" applyFill="1" applyBorder="1" applyAlignment="1">
      <alignment vertical="center" wrapText="1"/>
    </xf>
    <xf numFmtId="4" fontId="4" fillId="2" borderId="54" xfId="1" applyNumberFormat="1" applyFont="1" applyFill="1" applyBorder="1" applyAlignment="1">
      <alignment horizontal="center" vertical="center"/>
    </xf>
    <xf numFmtId="4" fontId="9" fillId="2" borderId="56" xfId="1" applyNumberFormat="1" applyFont="1" applyFill="1" applyBorder="1" applyAlignment="1">
      <alignment horizontal="center" vertical="center"/>
    </xf>
    <xf numFmtId="166" fontId="4" fillId="0" borderId="53" xfId="0" applyNumberFormat="1" applyFont="1" applyFill="1" applyBorder="1" applyAlignment="1">
      <alignment horizontal="center" vertical="center" wrapText="1"/>
    </xf>
    <xf numFmtId="0" fontId="12" fillId="4" borderId="31" xfId="2" applyFont="1" applyFill="1" applyBorder="1" applyAlignment="1">
      <alignment horizontal="center" vertical="center" wrapText="1"/>
    </xf>
    <xf numFmtId="4" fontId="12" fillId="3" borderId="34" xfId="0" applyNumberFormat="1" applyFont="1" applyFill="1" applyBorder="1" applyAlignment="1">
      <alignment horizontal="center" vertical="center" wrapText="1"/>
    </xf>
    <xf numFmtId="2" fontId="4" fillId="2" borderId="35" xfId="1" applyNumberFormat="1" applyFont="1" applyFill="1" applyBorder="1" applyAlignment="1">
      <alignment horizontal="center" vertical="center"/>
    </xf>
    <xf numFmtId="4" fontId="4" fillId="3" borderId="34" xfId="0" applyNumberFormat="1" applyFont="1" applyFill="1" applyBorder="1" applyAlignment="1">
      <alignment horizontal="center" vertical="center" wrapText="1"/>
    </xf>
    <xf numFmtId="166" fontId="4" fillId="3" borderId="35" xfId="1" applyNumberFormat="1" applyFont="1" applyFill="1" applyBorder="1" applyAlignment="1">
      <alignment horizontal="center" vertical="center"/>
    </xf>
    <xf numFmtId="0" fontId="15" fillId="6" borderId="8" xfId="1" applyFont="1" applyFill="1" applyBorder="1" applyAlignment="1">
      <alignment vertical="center" wrapText="1"/>
    </xf>
    <xf numFmtId="0" fontId="15" fillId="6" borderId="31" xfId="1" applyFont="1" applyFill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 wrapText="1"/>
    </xf>
    <xf numFmtId="166" fontId="4" fillId="3" borderId="40" xfId="1" applyNumberFormat="1" applyFont="1" applyFill="1" applyBorder="1" applyAlignment="1">
      <alignment horizontal="center" vertical="center"/>
    </xf>
    <xf numFmtId="0" fontId="15" fillId="6" borderId="16" xfId="1" applyFont="1" applyFill="1" applyBorder="1" applyAlignment="1">
      <alignment vertical="center" wrapText="1"/>
    </xf>
    <xf numFmtId="0" fontId="15" fillId="6" borderId="37" xfId="1" applyFont="1" applyFill="1" applyBorder="1" applyAlignment="1">
      <alignment horizontal="center" vertical="center"/>
    </xf>
    <xf numFmtId="0" fontId="15" fillId="6" borderId="37" xfId="1" applyFont="1" applyFill="1" applyBorder="1" applyAlignment="1">
      <alignment vertical="center" wrapText="1"/>
    </xf>
    <xf numFmtId="4" fontId="12" fillId="3" borderId="38" xfId="0" applyNumberFormat="1" applyFont="1" applyFill="1" applyBorder="1" applyAlignment="1">
      <alignment horizontal="center" vertical="center" wrapText="1"/>
    </xf>
    <xf numFmtId="2" fontId="4" fillId="2" borderId="40" xfId="1" applyNumberFormat="1" applyFont="1" applyFill="1" applyBorder="1" applyAlignment="1">
      <alignment horizontal="center" vertical="center"/>
    </xf>
    <xf numFmtId="4" fontId="4" fillId="7" borderId="34" xfId="0" applyNumberFormat="1" applyFont="1" applyFill="1" applyBorder="1" applyAlignment="1">
      <alignment horizontal="center" vertical="center" wrapText="1"/>
    </xf>
    <xf numFmtId="166" fontId="4" fillId="7" borderId="40" xfId="0" applyNumberFormat="1" applyFont="1" applyFill="1" applyBorder="1" applyAlignment="1">
      <alignment horizontal="center" vertical="center" wrapText="1"/>
    </xf>
    <xf numFmtId="166" fontId="12" fillId="7" borderId="40" xfId="0" applyNumberFormat="1" applyFont="1" applyFill="1" applyBorder="1" applyAlignment="1">
      <alignment horizontal="center" vertical="center" wrapText="1"/>
    </xf>
    <xf numFmtId="10" fontId="4" fillId="0" borderId="0" xfId="1" applyNumberFormat="1" applyFont="1" applyFill="1" applyAlignment="1">
      <alignment vertical="center"/>
    </xf>
    <xf numFmtId="0" fontId="4" fillId="0" borderId="16" xfId="1" applyFont="1" applyBorder="1" applyAlignment="1">
      <alignment vertical="center" wrapText="1"/>
    </xf>
    <xf numFmtId="166" fontId="6" fillId="3" borderId="40" xfId="1" applyNumberFormat="1" applyFont="1" applyFill="1" applyBorder="1" applyAlignment="1">
      <alignment horizontal="center" vertical="center"/>
    </xf>
    <xf numFmtId="166" fontId="4" fillId="2" borderId="35" xfId="1" applyNumberFormat="1" applyFont="1" applyFill="1" applyBorder="1" applyAlignment="1">
      <alignment horizontal="center" vertical="center"/>
    </xf>
    <xf numFmtId="0" fontId="4" fillId="0" borderId="37" xfId="3" applyNumberFormat="1" applyFont="1" applyBorder="1" applyAlignment="1">
      <alignment horizontal="center" vertical="center"/>
    </xf>
    <xf numFmtId="0" fontId="6" fillId="0" borderId="37" xfId="3" applyNumberFormat="1" applyFont="1" applyBorder="1" applyAlignment="1">
      <alignment horizontal="center" vertical="center"/>
    </xf>
    <xf numFmtId="0" fontId="6" fillId="8" borderId="37" xfId="1" applyFont="1" applyFill="1" applyBorder="1" applyAlignment="1">
      <alignment vertical="center" wrapText="1"/>
    </xf>
    <xf numFmtId="0" fontId="6" fillId="8" borderId="37" xfId="1" applyFont="1" applyFill="1" applyBorder="1" applyAlignment="1">
      <alignment horizontal="center" vertical="center"/>
    </xf>
    <xf numFmtId="4" fontId="6" fillId="0" borderId="39" xfId="1" applyNumberFormat="1" applyFont="1" applyBorder="1" applyAlignment="1">
      <alignment horizontal="left" vertical="center"/>
    </xf>
    <xf numFmtId="4" fontId="6" fillId="0" borderId="40" xfId="1" applyNumberFormat="1" applyFont="1" applyBorder="1" applyAlignment="1">
      <alignment horizontal="left" vertical="center"/>
    </xf>
    <xf numFmtId="4" fontId="6" fillId="0" borderId="41" xfId="1" applyNumberFormat="1" applyFont="1" applyBorder="1" applyAlignment="1">
      <alignment horizontal="left" vertical="center"/>
    </xf>
    <xf numFmtId="164" fontId="6" fillId="0" borderId="37" xfId="1" applyNumberFormat="1" applyFont="1" applyFill="1" applyBorder="1" applyAlignment="1">
      <alignment horizontal="center" vertical="center"/>
    </xf>
    <xf numFmtId="49" fontId="2" fillId="4" borderId="16" xfId="2" applyNumberFormat="1" applyFont="1" applyFill="1" applyBorder="1" applyAlignment="1">
      <alignment horizontal="center" vertical="center"/>
    </xf>
    <xf numFmtId="0" fontId="2" fillId="4" borderId="37" xfId="2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 wrapText="1"/>
    </xf>
    <xf numFmtId="4" fontId="6" fillId="3" borderId="58" xfId="1" applyNumberFormat="1" applyFont="1" applyFill="1" applyBorder="1" applyAlignment="1">
      <alignment horizontal="center" vertical="center"/>
    </xf>
    <xf numFmtId="4" fontId="6" fillId="0" borderId="59" xfId="1" applyNumberFormat="1" applyFont="1" applyBorder="1" applyAlignment="1">
      <alignment horizontal="left" vertical="center"/>
    </xf>
    <xf numFmtId="4" fontId="6" fillId="0" borderId="60" xfId="1" applyNumberFormat="1" applyFont="1" applyBorder="1" applyAlignment="1">
      <alignment horizontal="left" vertical="center"/>
    </xf>
    <xf numFmtId="164" fontId="6" fillId="3" borderId="60" xfId="1" applyNumberFormat="1" applyFont="1" applyFill="1" applyBorder="1" applyAlignment="1">
      <alignment horizontal="center" vertical="center"/>
    </xf>
    <xf numFmtId="4" fontId="6" fillId="0" borderId="61" xfId="1" applyNumberFormat="1" applyFont="1" applyBorder="1" applyAlignment="1">
      <alignment horizontal="left" vertical="center"/>
    </xf>
    <xf numFmtId="164" fontId="6" fillId="0" borderId="16" xfId="1" applyNumberFormat="1" applyFont="1" applyFill="1" applyBorder="1" applyAlignment="1">
      <alignment horizontal="center" vertical="center"/>
    </xf>
    <xf numFmtId="169" fontId="4" fillId="0" borderId="16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vertical="center" wrapText="1"/>
    </xf>
    <xf numFmtId="0" fontId="4" fillId="0" borderId="16" xfId="1" applyFont="1" applyBorder="1" applyAlignment="1">
      <alignment horizontal="center" vertical="center" wrapText="1"/>
    </xf>
    <xf numFmtId="4" fontId="4" fillId="2" borderId="58" xfId="1" applyNumberFormat="1" applyFont="1" applyFill="1" applyBorder="1" applyAlignment="1">
      <alignment horizontal="center" vertical="center"/>
    </xf>
    <xf numFmtId="4" fontId="4" fillId="0" borderId="59" xfId="1" applyNumberFormat="1" applyFont="1" applyBorder="1" applyAlignment="1">
      <alignment horizontal="left" vertical="center"/>
    </xf>
    <xf numFmtId="4" fontId="4" fillId="3" borderId="58" xfId="0" applyNumberFormat="1" applyFont="1" applyFill="1" applyBorder="1" applyAlignment="1">
      <alignment horizontal="center" vertical="center" wrapText="1"/>
    </xf>
    <xf numFmtId="4" fontId="4" fillId="0" borderId="60" xfId="1" applyNumberFormat="1" applyFont="1" applyBorder="1" applyAlignment="1">
      <alignment horizontal="left" vertical="center"/>
    </xf>
    <xf numFmtId="166" fontId="4" fillId="2" borderId="60" xfId="1" applyNumberFormat="1" applyFont="1" applyFill="1" applyBorder="1" applyAlignment="1">
      <alignment horizontal="center" vertical="center"/>
    </xf>
    <xf numFmtId="166" fontId="4" fillId="3" borderId="60" xfId="1" applyNumberFormat="1" applyFont="1" applyFill="1" applyBorder="1" applyAlignment="1">
      <alignment horizontal="center" vertical="center"/>
    </xf>
    <xf numFmtId="4" fontId="4" fillId="0" borderId="61" xfId="1" applyNumberFormat="1" applyFont="1" applyBorder="1" applyAlignment="1">
      <alignment horizontal="left" vertical="center"/>
    </xf>
    <xf numFmtId="164" fontId="4" fillId="0" borderId="16" xfId="1" applyNumberFormat="1" applyFont="1" applyFill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17" fillId="0" borderId="26" xfId="1" applyFont="1" applyBorder="1" applyAlignment="1">
      <alignment vertical="center" wrapText="1"/>
    </xf>
    <xf numFmtId="0" fontId="17" fillId="0" borderId="26" xfId="1" applyFont="1" applyBorder="1" applyAlignment="1">
      <alignment horizontal="center" vertical="center"/>
    </xf>
    <xf numFmtId="4" fontId="6" fillId="3" borderId="28" xfId="1" applyNumberFormat="1" applyFont="1" applyFill="1" applyBorder="1" applyAlignment="1">
      <alignment horizontal="center" vertical="center"/>
    </xf>
    <xf numFmtId="4" fontId="4" fillId="0" borderId="62" xfId="1" applyNumberFormat="1" applyFont="1" applyFill="1" applyBorder="1" applyAlignment="1">
      <alignment horizontal="left" vertical="center"/>
    </xf>
    <xf numFmtId="4" fontId="4" fillId="0" borderId="29" xfId="1" applyNumberFormat="1" applyFont="1" applyFill="1" applyBorder="1" applyAlignment="1">
      <alignment horizontal="left" vertical="center"/>
    </xf>
    <xf numFmtId="164" fontId="6" fillId="3" borderId="29" xfId="1" applyNumberFormat="1" applyFont="1" applyFill="1" applyBorder="1" applyAlignment="1">
      <alignment horizontal="center" vertical="center"/>
    </xf>
    <xf numFmtId="4" fontId="4" fillId="0" borderId="30" xfId="1" applyNumberFormat="1" applyFont="1" applyFill="1" applyBorder="1" applyAlignment="1">
      <alignment horizontal="left" vertical="center"/>
    </xf>
    <xf numFmtId="164" fontId="4" fillId="0" borderId="26" xfId="1" applyNumberFormat="1" applyFont="1" applyFill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18" fillId="0" borderId="8" xfId="2" applyFont="1" applyFill="1" applyBorder="1" applyAlignment="1">
      <alignment vertical="center" wrapText="1"/>
    </xf>
    <xf numFmtId="0" fontId="19" fillId="0" borderId="8" xfId="1" applyFont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4" fontId="4" fillId="0" borderId="49" xfId="1" applyNumberFormat="1" applyFont="1" applyFill="1" applyBorder="1" applyAlignment="1">
      <alignment horizontal="left" vertical="center"/>
    </xf>
    <xf numFmtId="4" fontId="6" fillId="3" borderId="32" xfId="1" applyNumberFormat="1" applyFont="1" applyFill="1" applyBorder="1" applyAlignment="1">
      <alignment horizontal="center" vertical="center"/>
    </xf>
    <xf numFmtId="4" fontId="4" fillId="0" borderId="50" xfId="1" applyNumberFormat="1" applyFont="1" applyFill="1" applyBorder="1" applyAlignment="1">
      <alignment horizontal="left" vertical="center"/>
    </xf>
    <xf numFmtId="164" fontId="6" fillId="2" borderId="50" xfId="1" applyNumberFormat="1" applyFont="1" applyFill="1" applyBorder="1" applyAlignment="1">
      <alignment horizontal="center" vertical="center"/>
    </xf>
    <xf numFmtId="164" fontId="6" fillId="3" borderId="50" xfId="1" applyNumberFormat="1" applyFont="1" applyFill="1" applyBorder="1" applyAlignment="1">
      <alignment horizontal="center" vertical="center"/>
    </xf>
    <xf numFmtId="4" fontId="4" fillId="0" borderId="51" xfId="1" applyNumberFormat="1" applyFont="1" applyFill="1" applyBorder="1" applyAlignment="1">
      <alignment horizontal="left" vertical="center"/>
    </xf>
    <xf numFmtId="164" fontId="4" fillId="0" borderId="8" xfId="1" applyNumberFormat="1" applyFont="1" applyFill="1" applyBorder="1" applyAlignment="1">
      <alignment horizontal="center" vertical="center"/>
    </xf>
    <xf numFmtId="0" fontId="6" fillId="0" borderId="48" xfId="1" applyNumberFormat="1" applyFont="1" applyBorder="1" applyAlignment="1">
      <alignment horizontal="center" vertical="center"/>
    </xf>
    <xf numFmtId="0" fontId="18" fillId="0" borderId="48" xfId="2" applyFont="1" applyFill="1" applyBorder="1" applyAlignment="1">
      <alignment vertical="center" wrapText="1"/>
    </xf>
    <xf numFmtId="0" fontId="19" fillId="0" borderId="48" xfId="1" applyFont="1" applyBorder="1" applyAlignment="1">
      <alignment horizontal="center" vertical="center"/>
    </xf>
    <xf numFmtId="4" fontId="6" fillId="2" borderId="44" xfId="1" applyNumberFormat="1" applyFont="1" applyFill="1" applyBorder="1" applyAlignment="1">
      <alignment horizontal="center" vertical="center"/>
    </xf>
    <xf numFmtId="4" fontId="4" fillId="0" borderId="45" xfId="1" applyNumberFormat="1" applyFont="1" applyFill="1" applyBorder="1" applyAlignment="1">
      <alignment horizontal="left" vertical="center"/>
    </xf>
    <xf numFmtId="4" fontId="6" fillId="3" borderId="44" xfId="1" applyNumberFormat="1" applyFont="1" applyFill="1" applyBorder="1" applyAlignment="1">
      <alignment horizontal="center" vertical="center"/>
    </xf>
    <xf numFmtId="4" fontId="4" fillId="0" borderId="46" xfId="1" applyNumberFormat="1" applyFont="1" applyFill="1" applyBorder="1" applyAlignment="1">
      <alignment horizontal="left" vertical="center"/>
    </xf>
    <xf numFmtId="164" fontId="6" fillId="3" borderId="46" xfId="1" applyNumberFormat="1" applyFont="1" applyFill="1" applyBorder="1" applyAlignment="1">
      <alignment horizontal="center" vertical="center"/>
    </xf>
    <xf numFmtId="4" fontId="4" fillId="0" borderId="47" xfId="1" applyNumberFormat="1" applyFont="1" applyFill="1" applyBorder="1" applyAlignment="1">
      <alignment horizontal="left" vertical="center"/>
    </xf>
    <xf numFmtId="164" fontId="4" fillId="0" borderId="48" xfId="1" applyNumberFormat="1" applyFont="1" applyFill="1" applyBorder="1" applyAlignment="1">
      <alignment horizontal="center" vertical="center"/>
    </xf>
    <xf numFmtId="0" fontId="18" fillId="0" borderId="31" xfId="1" applyFont="1" applyBorder="1" applyAlignment="1">
      <alignment vertical="center" wrapText="1"/>
    </xf>
    <xf numFmtId="0" fontId="18" fillId="0" borderId="31" xfId="1" applyFont="1" applyBorder="1" applyAlignment="1">
      <alignment horizontal="center" vertical="center"/>
    </xf>
    <xf numFmtId="164" fontId="4" fillId="2" borderId="35" xfId="1" applyNumberFormat="1" applyFont="1" applyFill="1" applyBorder="1" applyAlignment="1">
      <alignment horizontal="center" vertical="center"/>
    </xf>
    <xf numFmtId="0" fontId="20" fillId="0" borderId="37" xfId="2" applyFont="1" applyBorder="1" applyAlignment="1" applyProtection="1">
      <alignment vertical="center" wrapText="1"/>
    </xf>
    <xf numFmtId="0" fontId="20" fillId="0" borderId="37" xfId="2" applyFont="1" applyBorder="1" applyAlignment="1" applyProtection="1">
      <alignment horizontal="center" vertical="center" wrapText="1"/>
    </xf>
    <xf numFmtId="0" fontId="18" fillId="0" borderId="37" xfId="2" applyFont="1" applyBorder="1" applyAlignment="1" applyProtection="1">
      <alignment vertical="center" wrapText="1"/>
    </xf>
    <xf numFmtId="0" fontId="18" fillId="0" borderId="37" xfId="2" applyFont="1" applyBorder="1" applyAlignment="1" applyProtection="1">
      <alignment horizontal="center" vertical="center" wrapText="1"/>
    </xf>
    <xf numFmtId="0" fontId="18" fillId="0" borderId="37" xfId="1" applyFont="1" applyBorder="1" applyAlignment="1">
      <alignment vertical="center" wrapText="1"/>
    </xf>
    <xf numFmtId="0" fontId="18" fillId="0" borderId="37" xfId="1" applyFont="1" applyBorder="1" applyAlignment="1">
      <alignment horizontal="center" vertical="center"/>
    </xf>
    <xf numFmtId="0" fontId="18" fillId="0" borderId="37" xfId="2" applyFont="1" applyBorder="1" applyAlignment="1">
      <alignment vertical="center" wrapText="1"/>
    </xf>
    <xf numFmtId="0" fontId="20" fillId="0" borderId="37" xfId="1" applyFont="1" applyBorder="1" applyAlignment="1">
      <alignment vertical="center" wrapText="1"/>
    </xf>
    <xf numFmtId="0" fontId="20" fillId="0" borderId="37" xfId="1" applyFont="1" applyBorder="1" applyAlignment="1">
      <alignment horizontal="center" vertical="center"/>
    </xf>
    <xf numFmtId="0" fontId="4" fillId="0" borderId="48" xfId="1" applyNumberFormat="1" applyFont="1" applyBorder="1" applyAlignment="1">
      <alignment horizontal="center" vertical="center"/>
    </xf>
    <xf numFmtId="0" fontId="4" fillId="0" borderId="48" xfId="1" applyFont="1" applyBorder="1" applyAlignment="1">
      <alignment vertical="center" wrapText="1"/>
    </xf>
    <xf numFmtId="0" fontId="21" fillId="0" borderId="48" xfId="1" applyFont="1" applyBorder="1" applyAlignment="1">
      <alignment horizontal="center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4" fillId="0" borderId="46" xfId="1" applyNumberFormat="1" applyFont="1" applyFill="1" applyBorder="1" applyAlignment="1">
      <alignment horizontal="center" vertical="center"/>
    </xf>
    <xf numFmtId="2" fontId="6" fillId="3" borderId="46" xfId="1" applyNumberFormat="1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0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2" fontId="4" fillId="0" borderId="0" xfId="1" applyNumberFormat="1" applyFont="1" applyAlignment="1">
      <alignment vertical="center"/>
    </xf>
    <xf numFmtId="170" fontId="4" fillId="0" borderId="0" xfId="1" applyNumberFormat="1" applyFont="1" applyAlignment="1">
      <alignment vertical="center"/>
    </xf>
  </cellXfs>
  <cellStyles count="4">
    <cellStyle name="Денежный_ПЛАН работ" xfId="3"/>
    <cellStyle name="Обычный" xfId="0" builtinId="0"/>
    <cellStyle name="Обычный_Анализ факта" xfId="2"/>
    <cellStyle name="Обычный_ПЛАН рабо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55;&#1088;&#1086;&#1077;&#1082;&#1090;%20&#1090;&#1072;&#1088;&#1080;&#1092;&#1072;%202018%20-%202020%20&#1075;&#1075;%2025.04.2017%20&#1056;&#106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(2.7)"/>
      <sheetName val="5.1"/>
      <sheetName val="5.2"/>
      <sheetName val="5.3"/>
      <sheetName val="5.4"/>
      <sheetName val="5.9"/>
      <sheetName val="2.1"/>
      <sheetName val="2.2.1"/>
      <sheetName val=" 2.2.2. (2018)"/>
      <sheetName val="2.2.2. (2019)"/>
      <sheetName val="2.2.2. (2020)"/>
      <sheetName val="2.3 "/>
      <sheetName val="2.4"/>
      <sheetName val="2.5 "/>
      <sheetName val="2.6  "/>
      <sheetName val="2.7"/>
      <sheetName val="2.8"/>
      <sheetName val="2.9 Аренда план"/>
      <sheetName val="2.10 Аренда факт"/>
      <sheetName val="Прибы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2"/>
  <sheetViews>
    <sheetView tabSelected="1" zoomScale="80" zoomScaleNormal="80" zoomScaleSheetLayoutView="80" workbookViewId="0">
      <pane xSplit="3" ySplit="9" topLeftCell="D10" activePane="bottomRight" state="frozen"/>
      <selection activeCell="A4" sqref="A4"/>
      <selection pane="topRight" activeCell="D4" sqref="D4"/>
      <selection pane="bottomLeft" activeCell="A8" sqref="A8"/>
      <selection pane="bottomRight" activeCell="AQ10" sqref="AQ10"/>
    </sheetView>
  </sheetViews>
  <sheetFormatPr defaultColWidth="9.140625" defaultRowHeight="12.75" outlineLevelCol="1" x14ac:dyDescent="0.2"/>
  <cols>
    <col min="1" max="1" width="7" style="359" customWidth="1"/>
    <col min="2" max="2" width="53.140625" style="3" customWidth="1"/>
    <col min="3" max="3" width="12.85546875" style="3" customWidth="1"/>
    <col min="4" max="4" width="13.85546875" style="360" customWidth="1"/>
    <col min="5" max="5" width="8.5703125" style="3" hidden="1" customWidth="1"/>
    <col min="6" max="6" width="17.5703125" style="363" customWidth="1"/>
    <col min="7" max="7" width="8.5703125" style="3" hidden="1" customWidth="1"/>
    <col min="8" max="8" width="11.140625" style="360" hidden="1" customWidth="1"/>
    <col min="9" max="9" width="8.5703125" style="3" hidden="1" customWidth="1"/>
    <col min="10" max="10" width="10" style="3" hidden="1" customWidth="1"/>
    <col min="11" max="11" width="8.5703125" style="3" hidden="1" customWidth="1"/>
    <col min="12" max="12" width="9" style="360" hidden="1" customWidth="1"/>
    <col min="13" max="13" width="8.5703125" style="3" hidden="1" customWidth="1"/>
    <col min="14" max="14" width="13.7109375" style="3" customWidth="1"/>
    <col min="15" max="15" width="8.5703125" style="3" customWidth="1"/>
    <col min="16" max="16" width="11" style="3" hidden="1" customWidth="1" outlineLevel="1"/>
    <col min="17" max="17" width="8.5703125" style="3" hidden="1" customWidth="1" outlineLevel="1"/>
    <col min="18" max="18" width="11" style="3" hidden="1" customWidth="1" outlineLevel="1"/>
    <col min="19" max="19" width="8.5703125" style="3" hidden="1" customWidth="1" outlineLevel="1"/>
    <col min="20" max="20" width="11.5703125" style="3" hidden="1" customWidth="1" collapsed="1"/>
    <col min="21" max="21" width="8.5703125" style="3" hidden="1" customWidth="1"/>
    <col min="22" max="22" width="9.28515625" style="3" customWidth="1"/>
    <col min="23" max="23" width="13.7109375" style="3" customWidth="1"/>
    <col min="24" max="24" width="9.140625" style="3" customWidth="1"/>
    <col min="25" max="25" width="11" style="3" hidden="1" customWidth="1"/>
    <col min="26" max="26" width="9.140625" style="3" hidden="1" customWidth="1"/>
    <col min="27" max="27" width="11" style="3" hidden="1" customWidth="1"/>
    <col min="28" max="28" width="9.140625" style="3" hidden="1" customWidth="1"/>
    <col min="29" max="29" width="11.5703125" style="3" hidden="1" customWidth="1"/>
    <col min="30" max="30" width="9.140625" style="3" hidden="1" customWidth="1"/>
    <col min="31" max="31" width="9.28515625" style="3" customWidth="1"/>
    <col min="32" max="32" width="13.7109375" style="3" customWidth="1"/>
    <col min="33" max="33" width="9.140625" style="3" customWidth="1"/>
    <col min="34" max="34" width="11" style="3" hidden="1" customWidth="1"/>
    <col min="35" max="35" width="9.140625" style="365" hidden="1" customWidth="1"/>
    <col min="36" max="36" width="11" style="365" hidden="1" customWidth="1"/>
    <col min="37" max="37" width="9.140625" style="365" hidden="1" customWidth="1"/>
    <col min="38" max="38" width="11.5703125" style="3" hidden="1" customWidth="1"/>
    <col min="39" max="39" width="9.140625" style="3" hidden="1" customWidth="1"/>
    <col min="40" max="40" width="9.28515625" style="3" customWidth="1"/>
    <col min="41" max="16384" width="9.140625" style="3"/>
  </cols>
  <sheetData>
    <row r="1" spans="1:43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</row>
    <row r="2" spans="1:43" ht="15.75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5"/>
      <c r="AQ2" s="5"/>
    </row>
    <row r="3" spans="1:43" ht="15.75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2"/>
      <c r="AP3" s="2"/>
      <c r="AQ3" s="2"/>
    </row>
    <row r="4" spans="1:43" ht="15.75" customHeight="1" x14ac:dyDescent="0.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</row>
    <row r="5" spans="1:43" ht="15.7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2"/>
      <c r="AP5" s="2"/>
      <c r="AQ5" s="2"/>
    </row>
    <row r="6" spans="1:43" ht="16.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75.75" customHeight="1" thickBot="1" x14ac:dyDescent="0.25">
      <c r="A7" s="11" t="s">
        <v>4</v>
      </c>
      <c r="B7" s="12" t="s">
        <v>5</v>
      </c>
      <c r="C7" s="12" t="s">
        <v>6</v>
      </c>
      <c r="D7" s="13" t="s">
        <v>7</v>
      </c>
      <c r="E7" s="14"/>
      <c r="F7" s="15" t="s">
        <v>8</v>
      </c>
      <c r="G7" s="16"/>
      <c r="H7" s="16"/>
      <c r="I7" s="16"/>
      <c r="J7" s="16"/>
      <c r="K7" s="16"/>
      <c r="L7" s="16"/>
      <c r="M7" s="17"/>
      <c r="N7" s="15" t="s">
        <v>9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"/>
    </row>
    <row r="8" spans="1:43" ht="25.5" customHeight="1" x14ac:dyDescent="0.2">
      <c r="A8" s="18"/>
      <c r="B8" s="19"/>
      <c r="C8" s="19"/>
      <c r="D8" s="20" t="s">
        <v>10</v>
      </c>
      <c r="E8" s="21" t="s">
        <v>11</v>
      </c>
      <c r="F8" s="22" t="s">
        <v>12</v>
      </c>
      <c r="G8" s="23" t="s">
        <v>11</v>
      </c>
      <c r="H8" s="24" t="s">
        <v>13</v>
      </c>
      <c r="I8" s="23" t="s">
        <v>11</v>
      </c>
      <c r="J8" s="24" t="s">
        <v>14</v>
      </c>
      <c r="K8" s="23" t="s">
        <v>11</v>
      </c>
      <c r="L8" s="24" t="s">
        <v>15</v>
      </c>
      <c r="M8" s="25" t="s">
        <v>11</v>
      </c>
      <c r="N8" s="20" t="s">
        <v>151</v>
      </c>
      <c r="O8" s="26" t="s">
        <v>11</v>
      </c>
      <c r="P8" s="24" t="s">
        <v>16</v>
      </c>
      <c r="Q8" s="26" t="s">
        <v>11</v>
      </c>
      <c r="R8" s="24" t="s">
        <v>14</v>
      </c>
      <c r="S8" s="26" t="s">
        <v>11</v>
      </c>
      <c r="T8" s="24" t="s">
        <v>17</v>
      </c>
      <c r="U8" s="27" t="s">
        <v>11</v>
      </c>
      <c r="V8" s="28" t="s">
        <v>18</v>
      </c>
      <c r="W8" s="20" t="s">
        <v>152</v>
      </c>
      <c r="X8" s="26" t="s">
        <v>11</v>
      </c>
      <c r="Y8" s="24" t="s">
        <v>16</v>
      </c>
      <c r="Z8" s="26" t="s">
        <v>11</v>
      </c>
      <c r="AA8" s="24" t="s">
        <v>14</v>
      </c>
      <c r="AB8" s="26" t="s">
        <v>11</v>
      </c>
      <c r="AC8" s="24" t="s">
        <v>17</v>
      </c>
      <c r="AD8" s="27" t="s">
        <v>11</v>
      </c>
      <c r="AE8" s="28" t="s">
        <v>18</v>
      </c>
      <c r="AF8" s="20" t="s">
        <v>153</v>
      </c>
      <c r="AG8" s="26" t="s">
        <v>11</v>
      </c>
      <c r="AH8" s="24" t="s">
        <v>16</v>
      </c>
      <c r="AI8" s="26" t="s">
        <v>11</v>
      </c>
      <c r="AJ8" s="24" t="s">
        <v>14</v>
      </c>
      <c r="AK8" s="26" t="s">
        <v>11</v>
      </c>
      <c r="AL8" s="24" t="s">
        <v>17</v>
      </c>
      <c r="AM8" s="27" t="s">
        <v>11</v>
      </c>
      <c r="AN8" s="28" t="s">
        <v>18</v>
      </c>
    </row>
    <row r="9" spans="1:43" ht="38.25" customHeight="1" thickBot="1" x14ac:dyDescent="0.25">
      <c r="A9" s="18"/>
      <c r="B9" s="29"/>
      <c r="C9" s="29"/>
      <c r="D9" s="30"/>
      <c r="E9" s="31"/>
      <c r="F9" s="32"/>
      <c r="G9" s="33"/>
      <c r="H9" s="34"/>
      <c r="I9" s="33"/>
      <c r="J9" s="34"/>
      <c r="K9" s="33"/>
      <c r="L9" s="34"/>
      <c r="M9" s="35"/>
      <c r="N9" s="30"/>
      <c r="O9" s="36"/>
      <c r="P9" s="34"/>
      <c r="Q9" s="36"/>
      <c r="R9" s="34"/>
      <c r="S9" s="36"/>
      <c r="T9" s="34"/>
      <c r="U9" s="37"/>
      <c r="V9" s="38"/>
      <c r="W9" s="30"/>
      <c r="X9" s="36"/>
      <c r="Y9" s="34"/>
      <c r="Z9" s="36"/>
      <c r="AA9" s="34"/>
      <c r="AB9" s="36"/>
      <c r="AC9" s="34"/>
      <c r="AD9" s="37"/>
      <c r="AE9" s="38"/>
      <c r="AF9" s="30"/>
      <c r="AG9" s="36"/>
      <c r="AH9" s="34"/>
      <c r="AI9" s="36"/>
      <c r="AJ9" s="34"/>
      <c r="AK9" s="36"/>
      <c r="AL9" s="34"/>
      <c r="AM9" s="37"/>
      <c r="AN9" s="38"/>
    </row>
    <row r="10" spans="1:43" s="48" customFormat="1" ht="15" thickBot="1" x14ac:dyDescent="0.25">
      <c r="A10" s="39" t="s">
        <v>19</v>
      </c>
      <c r="B10" s="40" t="s">
        <v>20</v>
      </c>
      <c r="C10" s="40" t="s">
        <v>21</v>
      </c>
      <c r="D10" s="41">
        <v>1</v>
      </c>
      <c r="E10" s="42"/>
      <c r="F10" s="43">
        <v>2</v>
      </c>
      <c r="G10" s="44"/>
      <c r="H10" s="45">
        <v>3</v>
      </c>
      <c r="I10" s="44"/>
      <c r="J10" s="45">
        <v>4</v>
      </c>
      <c r="K10" s="44"/>
      <c r="L10" s="45">
        <v>5</v>
      </c>
      <c r="M10" s="44"/>
      <c r="N10" s="43">
        <v>6</v>
      </c>
      <c r="O10" s="44"/>
      <c r="P10" s="45">
        <v>7</v>
      </c>
      <c r="Q10" s="44"/>
      <c r="R10" s="45">
        <v>8</v>
      </c>
      <c r="S10" s="44"/>
      <c r="T10" s="45">
        <v>9</v>
      </c>
      <c r="U10" s="46"/>
      <c r="V10" s="47">
        <v>10</v>
      </c>
      <c r="W10" s="43">
        <v>11</v>
      </c>
      <c r="X10" s="44"/>
      <c r="Y10" s="45">
        <v>12</v>
      </c>
      <c r="Z10" s="44"/>
      <c r="AA10" s="45">
        <v>13</v>
      </c>
      <c r="AB10" s="44"/>
      <c r="AC10" s="45">
        <v>14</v>
      </c>
      <c r="AD10" s="46"/>
      <c r="AE10" s="47">
        <v>15</v>
      </c>
      <c r="AF10" s="43">
        <v>16</v>
      </c>
      <c r="AG10" s="44"/>
      <c r="AH10" s="45">
        <v>17</v>
      </c>
      <c r="AI10" s="44"/>
      <c r="AJ10" s="45">
        <v>18</v>
      </c>
      <c r="AK10" s="44"/>
      <c r="AL10" s="45">
        <v>19</v>
      </c>
      <c r="AM10" s="46"/>
      <c r="AN10" s="47">
        <v>20</v>
      </c>
    </row>
    <row r="11" spans="1:43" ht="13.5" customHeight="1" x14ac:dyDescent="0.2">
      <c r="A11" s="49" t="s">
        <v>22</v>
      </c>
      <c r="B11" s="50" t="s">
        <v>23</v>
      </c>
      <c r="C11" s="51" t="s">
        <v>24</v>
      </c>
      <c r="D11" s="52">
        <v>151916.17000000001</v>
      </c>
      <c r="E11" s="53"/>
      <c r="F11" s="54">
        <v>147203.46106557376</v>
      </c>
      <c r="G11" s="55"/>
      <c r="H11" s="56"/>
      <c r="I11" s="55"/>
      <c r="J11" s="56"/>
      <c r="K11" s="55"/>
      <c r="L11" s="56"/>
      <c r="M11" s="55"/>
      <c r="N11" s="54">
        <v>143732.02459016393</v>
      </c>
      <c r="O11" s="55"/>
      <c r="P11" s="57"/>
      <c r="Q11" s="55"/>
      <c r="R11" s="57"/>
      <c r="S11" s="55"/>
      <c r="T11" s="57"/>
      <c r="U11" s="58"/>
      <c r="V11" s="59">
        <f t="shared" ref="V11:V22" si="0">IF(ISERR(N11/F11*100),0,N11/F11*100)</f>
        <v>97.641742625967581</v>
      </c>
      <c r="W11" s="54">
        <f>N11</f>
        <v>143732.02459016393</v>
      </c>
      <c r="X11" s="55"/>
      <c r="Y11" s="57"/>
      <c r="Z11" s="55"/>
      <c r="AA11" s="57"/>
      <c r="AB11" s="55"/>
      <c r="AC11" s="57"/>
      <c r="AD11" s="58"/>
      <c r="AE11" s="59">
        <f t="shared" ref="AE11:AE16" si="1">IF(ISERR(W11/N11*100),0,W11/N11*100)</f>
        <v>100</v>
      </c>
      <c r="AF11" s="54">
        <f>N11</f>
        <v>143732.02459016393</v>
      </c>
      <c r="AG11" s="55"/>
      <c r="AH11" s="57"/>
      <c r="AI11" s="55"/>
      <c r="AJ11" s="57"/>
      <c r="AK11" s="55"/>
      <c r="AL11" s="57"/>
      <c r="AM11" s="58"/>
      <c r="AN11" s="59">
        <f t="shared" ref="AN11:AN16" si="2">IF(ISERR(AF11/W11*100),0,AF11/W11*100)</f>
        <v>100</v>
      </c>
    </row>
    <row r="12" spans="1:43" x14ac:dyDescent="0.2">
      <c r="A12" s="60" t="s">
        <v>25</v>
      </c>
      <c r="B12" s="61" t="s">
        <v>26</v>
      </c>
      <c r="C12" s="62" t="s">
        <v>24</v>
      </c>
      <c r="D12" s="63">
        <v>3645.9929999999999</v>
      </c>
      <c r="E12" s="64">
        <f>IF(ISERR(D12/D11*100),0,D12/D11*100)</f>
        <v>2.4000032386282513</v>
      </c>
      <c r="F12" s="54">
        <v>3532.8830655737706</v>
      </c>
      <c r="G12" s="65">
        <f>IF(ISERR(F12/F11*100),0,F12/F11*100)</f>
        <v>2.4</v>
      </c>
      <c r="H12" s="66"/>
      <c r="I12" s="65">
        <f>IF(ISERR(H12/H11*100),0,H12/H11*100)</f>
        <v>0</v>
      </c>
      <c r="J12" s="66"/>
      <c r="K12" s="65">
        <f>IF(ISERR(J12/J11*100),0,J12/J11*100)</f>
        <v>0</v>
      </c>
      <c r="L12" s="66"/>
      <c r="M12" s="65">
        <f>IF(ISERR(L12/L11*100),0,L12/L11*100)</f>
        <v>0</v>
      </c>
      <c r="N12" s="54">
        <v>3449.5685901639408</v>
      </c>
      <c r="O12" s="65">
        <f>IF(ISERR(N12/N11*100),0,N12/N11*100)</f>
        <v>2.4000000000000044</v>
      </c>
      <c r="P12" s="67"/>
      <c r="Q12" s="65">
        <f>IF(ISERR(P12/P11*100),0,P12/P11*100)</f>
        <v>0</v>
      </c>
      <c r="R12" s="67"/>
      <c r="S12" s="65">
        <f>IF(ISERR(R12/R11*100),0,R12/R11*100)</f>
        <v>0</v>
      </c>
      <c r="T12" s="67"/>
      <c r="U12" s="68">
        <f>IF(ISERR(T12/T11*100),0,T12/T11*100)</f>
        <v>0</v>
      </c>
      <c r="V12" s="69">
        <f t="shared" si="0"/>
        <v>97.641742625967751</v>
      </c>
      <c r="W12" s="54">
        <f t="shared" ref="W12:W20" si="3">N12</f>
        <v>3449.5685901639408</v>
      </c>
      <c r="X12" s="65">
        <f>IF(ISERR(W12/W11*100),0,W12/W11*100)</f>
        <v>2.4000000000000044</v>
      </c>
      <c r="Y12" s="57"/>
      <c r="Z12" s="65">
        <f>IF(ISERR(Y12/Y11*100),0,Y12/Y11*100)</f>
        <v>0</v>
      </c>
      <c r="AA12" s="57"/>
      <c r="AB12" s="65">
        <f>IF(ISERR(AA12/AA11*100),0,AA12/AA11*100)</f>
        <v>0</v>
      </c>
      <c r="AC12" s="57"/>
      <c r="AD12" s="68">
        <f>IF(ISERR(AC12/AC11*100),0,AC12/AC11*100)</f>
        <v>0</v>
      </c>
      <c r="AE12" s="69">
        <f t="shared" si="1"/>
        <v>100</v>
      </c>
      <c r="AF12" s="54">
        <f t="shared" ref="AF12:AF20" si="4">N12</f>
        <v>3449.5685901639408</v>
      </c>
      <c r="AG12" s="65">
        <f>IF(ISERR(AF12/AF11*100),0,AF12/AF11*100)</f>
        <v>2.4000000000000044</v>
      </c>
      <c r="AH12" s="57"/>
      <c r="AI12" s="65">
        <f>IF(ISERR(AH12/AH11*100),0,AH12/AH11*100)</f>
        <v>0</v>
      </c>
      <c r="AJ12" s="57"/>
      <c r="AK12" s="65">
        <f>IF(ISERR(AJ12/AJ11*100),0,AJ12/AJ11*100)</f>
        <v>0</v>
      </c>
      <c r="AL12" s="57"/>
      <c r="AM12" s="68">
        <f>IF(ISERR(AL12/AL11*100),0,AL12/AL11*100)</f>
        <v>0</v>
      </c>
      <c r="AN12" s="69">
        <f t="shared" si="2"/>
        <v>100</v>
      </c>
    </row>
    <row r="13" spans="1:43" x14ac:dyDescent="0.2">
      <c r="A13" s="60" t="s">
        <v>27</v>
      </c>
      <c r="B13" s="61" t="s">
        <v>28</v>
      </c>
      <c r="C13" s="62" t="s">
        <v>24</v>
      </c>
      <c r="D13" s="63"/>
      <c r="E13" s="64"/>
      <c r="F13" s="54"/>
      <c r="G13" s="65"/>
      <c r="H13" s="70"/>
      <c r="I13" s="65"/>
      <c r="J13" s="70"/>
      <c r="K13" s="65"/>
      <c r="L13" s="70"/>
      <c r="M13" s="65"/>
      <c r="N13" s="71"/>
      <c r="O13" s="65"/>
      <c r="P13" s="67"/>
      <c r="Q13" s="65"/>
      <c r="R13" s="67"/>
      <c r="S13" s="65"/>
      <c r="T13" s="67"/>
      <c r="U13" s="68"/>
      <c r="V13" s="69">
        <f t="shared" si="0"/>
        <v>0</v>
      </c>
      <c r="W13" s="54">
        <f t="shared" si="3"/>
        <v>0</v>
      </c>
      <c r="X13" s="65"/>
      <c r="Y13" s="57"/>
      <c r="Z13" s="65"/>
      <c r="AA13" s="57"/>
      <c r="AB13" s="65"/>
      <c r="AC13" s="57"/>
      <c r="AD13" s="68"/>
      <c r="AE13" s="69">
        <f t="shared" si="1"/>
        <v>0</v>
      </c>
      <c r="AF13" s="54">
        <f t="shared" si="4"/>
        <v>0</v>
      </c>
      <c r="AG13" s="65"/>
      <c r="AH13" s="57"/>
      <c r="AI13" s="65"/>
      <c r="AJ13" s="57"/>
      <c r="AK13" s="65"/>
      <c r="AL13" s="57"/>
      <c r="AM13" s="68"/>
      <c r="AN13" s="69">
        <f t="shared" si="2"/>
        <v>0</v>
      </c>
    </row>
    <row r="14" spans="1:43" ht="13.5" customHeight="1" x14ac:dyDescent="0.2">
      <c r="A14" s="60" t="s">
        <v>29</v>
      </c>
      <c r="B14" s="61" t="s">
        <v>30</v>
      </c>
      <c r="C14" s="62" t="s">
        <v>24</v>
      </c>
      <c r="D14" s="71">
        <f>D11-D12+D13</f>
        <v>148270.17700000003</v>
      </c>
      <c r="E14" s="72"/>
      <c r="F14" s="54">
        <f>F11-F12</f>
        <v>143670.57799999998</v>
      </c>
      <c r="G14" s="73"/>
      <c r="H14" s="67"/>
      <c r="I14" s="73"/>
      <c r="J14" s="67"/>
      <c r="K14" s="73"/>
      <c r="L14" s="67"/>
      <c r="M14" s="73"/>
      <c r="N14" s="71">
        <f>N11-N12</f>
        <v>140282.45599999998</v>
      </c>
      <c r="O14" s="73"/>
      <c r="P14" s="67"/>
      <c r="Q14" s="73"/>
      <c r="R14" s="67"/>
      <c r="S14" s="73"/>
      <c r="T14" s="67"/>
      <c r="U14" s="74"/>
      <c r="V14" s="69">
        <f t="shared" si="0"/>
        <v>97.641742625967581</v>
      </c>
      <c r="W14" s="54">
        <f t="shared" si="3"/>
        <v>140282.45599999998</v>
      </c>
      <c r="X14" s="73"/>
      <c r="Y14" s="57"/>
      <c r="Z14" s="73"/>
      <c r="AA14" s="57"/>
      <c r="AB14" s="73"/>
      <c r="AC14" s="57"/>
      <c r="AD14" s="74"/>
      <c r="AE14" s="69">
        <f t="shared" si="1"/>
        <v>100</v>
      </c>
      <c r="AF14" s="54">
        <f t="shared" si="4"/>
        <v>140282.45599999998</v>
      </c>
      <c r="AG14" s="73"/>
      <c r="AH14" s="57"/>
      <c r="AI14" s="73"/>
      <c r="AJ14" s="57"/>
      <c r="AK14" s="73"/>
      <c r="AL14" s="57"/>
      <c r="AM14" s="74"/>
      <c r="AN14" s="69">
        <f t="shared" si="2"/>
        <v>100</v>
      </c>
    </row>
    <row r="15" spans="1:43" x14ac:dyDescent="0.2">
      <c r="A15" s="60" t="s">
        <v>31</v>
      </c>
      <c r="B15" s="61" t="s">
        <v>32</v>
      </c>
      <c r="C15" s="62" t="s">
        <v>24</v>
      </c>
      <c r="D15" s="63">
        <v>23381.131000000001</v>
      </c>
      <c r="E15" s="64">
        <f>IF(ISERR(D15/D14*100),0,D15/D14*100)</f>
        <v>15.769274356501239</v>
      </c>
      <c r="F15" s="54">
        <v>23117.993999999999</v>
      </c>
      <c r="G15" s="65">
        <f>IF(ISERR(F15/F14*100),0,F15/F14*100)</f>
        <v>16.090973059216065</v>
      </c>
      <c r="H15" s="66"/>
      <c r="I15" s="65">
        <f>IF(ISERR(H15/H14*100),0,H15/H14*100)</f>
        <v>0</v>
      </c>
      <c r="J15" s="66"/>
      <c r="K15" s="65">
        <f>IF(ISERR(J15/J14*100),0,J15/J14*100)</f>
        <v>0</v>
      </c>
      <c r="L15" s="66"/>
      <c r="M15" s="65">
        <f>IF(ISERR(L15/L14*100),0,L15/L14*100)</f>
        <v>0</v>
      </c>
      <c r="N15" s="71">
        <v>22991.947</v>
      </c>
      <c r="O15" s="65">
        <f>IF(ISERR(N15/N14*100),0,N15/N14*100)</f>
        <v>16.389752258115585</v>
      </c>
      <c r="P15" s="67"/>
      <c r="Q15" s="65">
        <f>IF(ISERR(P15/P14*100),0,P15/P14*100)</f>
        <v>0</v>
      </c>
      <c r="R15" s="67"/>
      <c r="S15" s="65">
        <f>IF(ISERR(R15/R14*100),0,R15/R14*100)</f>
        <v>0</v>
      </c>
      <c r="T15" s="67"/>
      <c r="U15" s="68">
        <f>IF(ISERR(T15/T14*100),0,T15/T14*100)</f>
        <v>0</v>
      </c>
      <c r="V15" s="69">
        <f t="shared" si="0"/>
        <v>99.454766706834519</v>
      </c>
      <c r="W15" s="54">
        <f t="shared" si="3"/>
        <v>22991.947</v>
      </c>
      <c r="X15" s="65">
        <f>IF(ISERR(W15/W14*100),0,W15/W14*100)</f>
        <v>16.389752258115585</v>
      </c>
      <c r="Y15" s="57"/>
      <c r="Z15" s="65">
        <f>IF(ISERR(Y15/Y14*100),0,Y15/Y14*100)</f>
        <v>0</v>
      </c>
      <c r="AA15" s="57"/>
      <c r="AB15" s="65">
        <f>IF(ISERR(AA15/AA14*100),0,AA15/AA14*100)</f>
        <v>0</v>
      </c>
      <c r="AC15" s="57"/>
      <c r="AD15" s="68">
        <f>IF(ISERR(AC15/AC14*100),0,AC15/AC14*100)</f>
        <v>0</v>
      </c>
      <c r="AE15" s="69">
        <f t="shared" si="1"/>
        <v>100</v>
      </c>
      <c r="AF15" s="54">
        <f t="shared" si="4"/>
        <v>22991.947</v>
      </c>
      <c r="AG15" s="65">
        <f>IF(ISERR(AF15/AF14*100),0,AF15/AF14*100)</f>
        <v>16.389752258115585</v>
      </c>
      <c r="AH15" s="57"/>
      <c r="AI15" s="65">
        <f>IF(ISERR(AH15/AH14*100),0,AH15/AH14*100)</f>
        <v>0</v>
      </c>
      <c r="AJ15" s="57"/>
      <c r="AK15" s="65">
        <f>IF(ISERR(AJ15/AJ14*100),0,AJ15/AJ14*100)</f>
        <v>0</v>
      </c>
      <c r="AL15" s="57"/>
      <c r="AM15" s="68">
        <f>IF(ISERR(AL15/AL14*100),0,AL15/AL14*100)</f>
        <v>0</v>
      </c>
      <c r="AN15" s="69">
        <f t="shared" si="2"/>
        <v>100</v>
      </c>
    </row>
    <row r="16" spans="1:43" x14ac:dyDescent="0.2">
      <c r="A16" s="60" t="s">
        <v>33</v>
      </c>
      <c r="B16" s="75" t="s">
        <v>34</v>
      </c>
      <c r="C16" s="62" t="s">
        <v>24</v>
      </c>
      <c r="D16" s="71">
        <f>D11-D12+D13-D15</f>
        <v>124889.04600000003</v>
      </c>
      <c r="E16" s="76"/>
      <c r="F16" s="54">
        <f>F14-F15</f>
        <v>120552.58399999997</v>
      </c>
      <c r="G16" s="77"/>
      <c r="H16" s="67"/>
      <c r="I16" s="77"/>
      <c r="J16" s="67"/>
      <c r="K16" s="77"/>
      <c r="L16" s="67"/>
      <c r="M16" s="77"/>
      <c r="N16" s="71">
        <f>N14-N15</f>
        <v>117290.50899999998</v>
      </c>
      <c r="O16" s="77"/>
      <c r="P16" s="67"/>
      <c r="Q16" s="77"/>
      <c r="R16" s="67"/>
      <c r="S16" s="77"/>
      <c r="T16" s="67"/>
      <c r="U16" s="78"/>
      <c r="V16" s="69">
        <f t="shared" si="0"/>
        <v>97.294064638216298</v>
      </c>
      <c r="W16" s="54">
        <f t="shared" si="3"/>
        <v>117290.50899999998</v>
      </c>
      <c r="X16" s="77"/>
      <c r="Y16" s="57"/>
      <c r="Z16" s="77"/>
      <c r="AA16" s="57"/>
      <c r="AB16" s="77"/>
      <c r="AC16" s="57"/>
      <c r="AD16" s="78"/>
      <c r="AE16" s="69">
        <f t="shared" si="1"/>
        <v>100</v>
      </c>
      <c r="AF16" s="54">
        <f t="shared" si="4"/>
        <v>117290.50899999998</v>
      </c>
      <c r="AG16" s="77"/>
      <c r="AH16" s="57"/>
      <c r="AI16" s="77"/>
      <c r="AJ16" s="57"/>
      <c r="AK16" s="77"/>
      <c r="AL16" s="57"/>
      <c r="AM16" s="78"/>
      <c r="AN16" s="69">
        <f t="shared" si="2"/>
        <v>100</v>
      </c>
    </row>
    <row r="17" spans="1:40" s="88" customFormat="1" ht="13.5" customHeight="1" x14ac:dyDescent="0.2">
      <c r="A17" s="79"/>
      <c r="B17" s="80" t="s">
        <v>35</v>
      </c>
      <c r="C17" s="81" t="s">
        <v>24</v>
      </c>
      <c r="D17" s="82">
        <f>D18+D19+D20</f>
        <v>124889.046</v>
      </c>
      <c r="E17" s="83">
        <f>IF(ISERR(D17/D$16),0,D17/D$16)</f>
        <v>0.99999999999999978</v>
      </c>
      <c r="F17" s="54">
        <f>SUM(F18:F20)</f>
        <v>120552.584</v>
      </c>
      <c r="G17" s="84">
        <f>IF(ISERR(F17/F$16),0,F17/F$16)</f>
        <v>1.0000000000000002</v>
      </c>
      <c r="H17" s="85"/>
      <c r="I17" s="84">
        <f>IF(ISERR(H17/H$16),0,H17/H$16)</f>
        <v>0</v>
      </c>
      <c r="J17" s="85"/>
      <c r="K17" s="84">
        <f>IF(ISERR(J17/J$16),0,J17/J$16)</f>
        <v>0</v>
      </c>
      <c r="L17" s="85"/>
      <c r="M17" s="84">
        <f>IF(ISERR(L17/L$16),0,L17/L$16)</f>
        <v>0</v>
      </c>
      <c r="N17" s="82">
        <f>SUM(N18:N20)</f>
        <v>117290.50899999999</v>
      </c>
      <c r="O17" s="84">
        <f>IF(ISERR(N17/N$16),0,N17/N$16)</f>
        <v>1.0000000000000002</v>
      </c>
      <c r="P17" s="67"/>
      <c r="Q17" s="84">
        <f>IF(ISERR(P17/P$16),0,P17/P$16)</f>
        <v>0</v>
      </c>
      <c r="R17" s="67"/>
      <c r="S17" s="84">
        <f>IF(ISERR(R17/R$16),0,R17/R$16)</f>
        <v>0</v>
      </c>
      <c r="T17" s="67"/>
      <c r="U17" s="86">
        <f>IF(ISERR(T17/T$16),0,T17/T$16)</f>
        <v>0</v>
      </c>
      <c r="V17" s="87">
        <f t="shared" si="0"/>
        <v>97.294064638216298</v>
      </c>
      <c r="W17" s="54">
        <f t="shared" si="3"/>
        <v>117290.50899999999</v>
      </c>
      <c r="X17" s="84">
        <f>IF(ISERR(W17/W$16),0,W17/W$16)</f>
        <v>1.0000000000000002</v>
      </c>
      <c r="Y17" s="57"/>
      <c r="Z17" s="84">
        <f>IF(ISERR(Y17/Y$16),0,Y17/Y$16)</f>
        <v>0</v>
      </c>
      <c r="AA17" s="57"/>
      <c r="AB17" s="84">
        <f>IF(ISERR(AA17/AA$16),0,AA17/AA$16)</f>
        <v>0</v>
      </c>
      <c r="AC17" s="57"/>
      <c r="AD17" s="86">
        <f>IF(ISERR(AC17/AC$16),0,AC17/AC$16)</f>
        <v>0</v>
      </c>
      <c r="AE17" s="87">
        <f>IF(ISERR(W17/N17*100),0,W17/N17*100)</f>
        <v>100</v>
      </c>
      <c r="AF17" s="54">
        <f t="shared" si="4"/>
        <v>117290.50899999999</v>
      </c>
      <c r="AG17" s="84">
        <f>IF(ISERR(AF17/AF$16),0,AF17/AF$16)</f>
        <v>1.0000000000000002</v>
      </c>
      <c r="AH17" s="57"/>
      <c r="AI17" s="84">
        <f>IF(ISERR(AH17/AH$16),0,AH17/AH$16)</f>
        <v>0</v>
      </c>
      <c r="AJ17" s="57"/>
      <c r="AK17" s="84">
        <f>IF(ISERR(AJ17/AJ$16),0,AJ17/AJ$16)</f>
        <v>0</v>
      </c>
      <c r="AL17" s="57"/>
      <c r="AM17" s="86">
        <f>IF(ISERR(AL17/AL$16),0,AL17/AL$16)</f>
        <v>0</v>
      </c>
      <c r="AN17" s="87">
        <f>IF(ISERR(AF17/W17*100),0,AF17/W17*100)</f>
        <v>100</v>
      </c>
    </row>
    <row r="18" spans="1:40" x14ac:dyDescent="0.2">
      <c r="A18" s="60"/>
      <c r="B18" s="89" t="s">
        <v>36</v>
      </c>
      <c r="C18" s="62" t="s">
        <v>24</v>
      </c>
      <c r="D18" s="63">
        <v>98394.917000000001</v>
      </c>
      <c r="E18" s="90">
        <f>IF(ISERR(D18/D$16),0,D18/D$16)</f>
        <v>0.78785866456214249</v>
      </c>
      <c r="F18" s="54">
        <v>95636.947</v>
      </c>
      <c r="G18" s="91">
        <f>IF(ISERR(F18/F$16),0,F18/F$16)</f>
        <v>0.79332141897514219</v>
      </c>
      <c r="H18" s="70"/>
      <c r="I18" s="91">
        <f>IF(ISERR(H18/H$16),0,H18/H$16)</f>
        <v>0</v>
      </c>
      <c r="J18" s="70"/>
      <c r="K18" s="91">
        <f>IF(ISERR(J18/J$16),0,J18/J$16)</f>
        <v>0</v>
      </c>
      <c r="L18" s="70"/>
      <c r="M18" s="91">
        <f>IF(ISERR(L18/L$16),0,L18/L$16)</f>
        <v>0</v>
      </c>
      <c r="N18" s="71">
        <v>85983.111999999994</v>
      </c>
      <c r="O18" s="91">
        <f>IF(ISERR(N18/N$16),0,N18/N$16)</f>
        <v>0.73307817259110042</v>
      </c>
      <c r="P18" s="67"/>
      <c r="Q18" s="91">
        <f>IF(ISERR(P18/P$16),0,P18/P$16)</f>
        <v>0</v>
      </c>
      <c r="R18" s="67"/>
      <c r="S18" s="91">
        <f>IF(ISERR(R18/R$16),0,R18/R$16)</f>
        <v>0</v>
      </c>
      <c r="T18" s="67"/>
      <c r="U18" s="92">
        <f>IF(ISERR(T18/T$16),0,T18/T$16)</f>
        <v>0</v>
      </c>
      <c r="V18" s="69">
        <f t="shared" si="0"/>
        <v>89.905747409523642</v>
      </c>
      <c r="W18" s="54">
        <f t="shared" si="3"/>
        <v>85983.111999999994</v>
      </c>
      <c r="X18" s="91">
        <f>IF(ISERR(W18/W$16),0,W18/W$16)</f>
        <v>0.73307817259110042</v>
      </c>
      <c r="Y18" s="57"/>
      <c r="Z18" s="91">
        <f>IF(ISERR(Y18/Y$16),0,Y18/Y$16)</f>
        <v>0</v>
      </c>
      <c r="AA18" s="57"/>
      <c r="AB18" s="91">
        <f>IF(ISERR(AA18/AA$16),0,AA18/AA$16)</f>
        <v>0</v>
      </c>
      <c r="AC18" s="57"/>
      <c r="AD18" s="92">
        <f>IF(ISERR(AC18/AC$16),0,AC18/AC$16)</f>
        <v>0</v>
      </c>
      <c r="AE18" s="69">
        <f t="shared" ref="AE18:AE22" si="5">IF(ISERR(W18/N18*100),0,W18/N18*100)</f>
        <v>100</v>
      </c>
      <c r="AF18" s="54">
        <f t="shared" si="4"/>
        <v>85983.111999999994</v>
      </c>
      <c r="AG18" s="91">
        <f>IF(ISERR(AF18/AF$16),0,AF18/AF$16)</f>
        <v>0.73307817259110042</v>
      </c>
      <c r="AH18" s="57"/>
      <c r="AI18" s="91">
        <f>IF(ISERR(AH18/AH$16),0,AH18/AH$16)</f>
        <v>0</v>
      </c>
      <c r="AJ18" s="57"/>
      <c r="AK18" s="91">
        <f>IF(ISERR(AJ18/AJ$16),0,AJ18/AJ$16)</f>
        <v>0</v>
      </c>
      <c r="AL18" s="57"/>
      <c r="AM18" s="92">
        <f>IF(ISERR(AL18/AL$16),0,AL18/AL$16)</f>
        <v>0</v>
      </c>
      <c r="AN18" s="69">
        <f t="shared" ref="AN18:AN22" si="6">IF(ISERR(AF18/W18*100),0,AF18/W18*100)</f>
        <v>100</v>
      </c>
    </row>
    <row r="19" spans="1:40" x14ac:dyDescent="0.2">
      <c r="A19" s="60"/>
      <c r="B19" s="89" t="s">
        <v>37</v>
      </c>
      <c r="C19" s="62" t="s">
        <v>24</v>
      </c>
      <c r="D19" s="63">
        <v>18347.758999999998</v>
      </c>
      <c r="E19" s="90">
        <f>IF(ISERR(D19/D$16),0,D19/D$16)</f>
        <v>0.14691247621508771</v>
      </c>
      <c r="F19" s="54">
        <v>16066.775999999998</v>
      </c>
      <c r="G19" s="91">
        <f>IF(ISERR(F19/F$16),0,F19/F$16)</f>
        <v>0.13327608141522709</v>
      </c>
      <c r="H19" s="70"/>
      <c r="I19" s="91">
        <f>IF(ISERR(H19/H$16),0,H19/H$16)</f>
        <v>0</v>
      </c>
      <c r="J19" s="70"/>
      <c r="K19" s="91">
        <f>IF(ISERR(J19/J$16),0,J19/J$16)</f>
        <v>0</v>
      </c>
      <c r="L19" s="70"/>
      <c r="M19" s="91">
        <f>IF(ISERR(L19/L$16),0,L19/L$16)</f>
        <v>0</v>
      </c>
      <c r="N19" s="71">
        <v>17931.209000000003</v>
      </c>
      <c r="O19" s="91">
        <f>IF(ISERR(N19/N$16),0,N19/N$16)</f>
        <v>0.15287860162666705</v>
      </c>
      <c r="P19" s="67"/>
      <c r="Q19" s="91">
        <f>IF(ISERR(P19/P$16),0,P19/P$16)</f>
        <v>0</v>
      </c>
      <c r="R19" s="67"/>
      <c r="S19" s="91">
        <f>IF(ISERR(R19/R$16),0,R19/R$16)</f>
        <v>0</v>
      </c>
      <c r="T19" s="67"/>
      <c r="U19" s="92">
        <f>IF(ISERR(T19/T$16),0,T19/T$16)</f>
        <v>0</v>
      </c>
      <c r="V19" s="69">
        <f t="shared" si="0"/>
        <v>111.60427580492815</v>
      </c>
      <c r="W19" s="54">
        <f t="shared" si="3"/>
        <v>17931.209000000003</v>
      </c>
      <c r="X19" s="91">
        <f>IF(ISERR(W19/W$16),0,W19/W$16)</f>
        <v>0.15287860162666705</v>
      </c>
      <c r="Y19" s="57"/>
      <c r="Z19" s="91">
        <f>IF(ISERR(Y19/Y$16),0,Y19/Y$16)</f>
        <v>0</v>
      </c>
      <c r="AA19" s="57"/>
      <c r="AB19" s="91">
        <f>IF(ISERR(AA19/AA$16),0,AA19/AA$16)</f>
        <v>0</v>
      </c>
      <c r="AC19" s="57"/>
      <c r="AD19" s="92">
        <f>IF(ISERR(AC19/AC$16),0,AC19/AC$16)</f>
        <v>0</v>
      </c>
      <c r="AE19" s="69">
        <f t="shared" si="5"/>
        <v>100</v>
      </c>
      <c r="AF19" s="54">
        <f t="shared" si="4"/>
        <v>17931.209000000003</v>
      </c>
      <c r="AG19" s="91">
        <f>IF(ISERR(AF19/AF$16),0,AF19/AF$16)</f>
        <v>0.15287860162666705</v>
      </c>
      <c r="AH19" s="57"/>
      <c r="AI19" s="91">
        <f>IF(ISERR(AH19/AH$16),0,AH19/AH$16)</f>
        <v>0</v>
      </c>
      <c r="AJ19" s="57"/>
      <c r="AK19" s="91">
        <f>IF(ISERR(AJ19/AJ$16),0,AJ19/AJ$16)</f>
        <v>0</v>
      </c>
      <c r="AL19" s="57"/>
      <c r="AM19" s="92">
        <f>IF(ISERR(AL19/AL$16),0,AL19/AL$16)</f>
        <v>0</v>
      </c>
      <c r="AN19" s="69">
        <f t="shared" si="6"/>
        <v>100</v>
      </c>
    </row>
    <row r="20" spans="1:40" x14ac:dyDescent="0.2">
      <c r="A20" s="60"/>
      <c r="B20" s="89" t="s">
        <v>38</v>
      </c>
      <c r="C20" s="62" t="s">
        <v>24</v>
      </c>
      <c r="D20" s="63">
        <v>8146.37</v>
      </c>
      <c r="E20" s="90">
        <f>IF(ISERR(D20/D$16),0,D20/D$16)</f>
        <v>6.5228859222769608E-2</v>
      </c>
      <c r="F20" s="54">
        <v>8848.8610000000044</v>
      </c>
      <c r="G20" s="91">
        <f>IF(ISERR(F20/F$16),0,F20/F$16)</f>
        <v>7.3402499609630981E-2</v>
      </c>
      <c r="H20" s="70"/>
      <c r="I20" s="91">
        <f>IF(ISERR(H20/H$16),0,H20/H$16)</f>
        <v>0</v>
      </c>
      <c r="J20" s="70"/>
      <c r="K20" s="91">
        <f>IF(ISERR(J20/J$16),0,J20/J$16)</f>
        <v>0</v>
      </c>
      <c r="L20" s="70"/>
      <c r="M20" s="91">
        <f>IF(ISERR(L20/L$16),0,L20/L$16)</f>
        <v>0</v>
      </c>
      <c r="N20" s="71">
        <v>13376.188</v>
      </c>
      <c r="O20" s="91">
        <f>IF(ISERR(N20/N$16),0,N20/N$16)</f>
        <v>0.11404322578223275</v>
      </c>
      <c r="P20" s="67"/>
      <c r="Q20" s="91">
        <f>IF(ISERR(P20/P$16),0,P20/P$16)</f>
        <v>0</v>
      </c>
      <c r="R20" s="67"/>
      <c r="S20" s="91">
        <f>IF(ISERR(R20/R$16),0,R20/R$16)</f>
        <v>0</v>
      </c>
      <c r="T20" s="67"/>
      <c r="U20" s="92">
        <f>IF(ISERR(T20/T$16),0,T20/T$16)</f>
        <v>0</v>
      </c>
      <c r="V20" s="69">
        <f t="shared" si="0"/>
        <v>151.1628219722289</v>
      </c>
      <c r="W20" s="54">
        <f t="shared" si="3"/>
        <v>13376.188</v>
      </c>
      <c r="X20" s="91">
        <f>IF(ISERR(W20/W$16),0,W20/W$16)</f>
        <v>0.11404322578223275</v>
      </c>
      <c r="Y20" s="57"/>
      <c r="Z20" s="91">
        <f>IF(ISERR(Y20/Y$16),0,Y20/Y$16)</f>
        <v>0</v>
      </c>
      <c r="AA20" s="57"/>
      <c r="AB20" s="91">
        <f>IF(ISERR(AA20/AA$16),0,AA20/AA$16)</f>
        <v>0</v>
      </c>
      <c r="AC20" s="57"/>
      <c r="AD20" s="92">
        <f>IF(ISERR(AC20/AC$16),0,AC20/AC$16)</f>
        <v>0</v>
      </c>
      <c r="AE20" s="69">
        <f t="shared" si="5"/>
        <v>100</v>
      </c>
      <c r="AF20" s="54">
        <f t="shared" si="4"/>
        <v>13376.188</v>
      </c>
      <c r="AG20" s="91">
        <f>IF(ISERR(AF20/AF$16),0,AF20/AF$16)</f>
        <v>0.11404322578223275</v>
      </c>
      <c r="AH20" s="57"/>
      <c r="AI20" s="91">
        <f>IF(ISERR(AH20/AH$16),0,AH20/AH$16)</f>
        <v>0</v>
      </c>
      <c r="AJ20" s="57"/>
      <c r="AK20" s="91">
        <f>IF(ISERR(AJ20/AJ$16),0,AJ20/AJ$16)</f>
        <v>0</v>
      </c>
      <c r="AL20" s="57"/>
      <c r="AM20" s="92">
        <f>IF(ISERR(AL20/AL$16),0,AL20/AL$16)</f>
        <v>0</v>
      </c>
      <c r="AN20" s="69">
        <f t="shared" si="6"/>
        <v>100</v>
      </c>
    </row>
    <row r="21" spans="1:40" x14ac:dyDescent="0.2">
      <c r="A21" s="60"/>
      <c r="B21" s="89" t="s">
        <v>39</v>
      </c>
      <c r="C21" s="62" t="s">
        <v>24</v>
      </c>
      <c r="D21" s="63"/>
      <c r="E21" s="76"/>
      <c r="F21" s="54"/>
      <c r="G21" s="77"/>
      <c r="H21" s="70"/>
      <c r="I21" s="77"/>
      <c r="J21" s="70"/>
      <c r="K21" s="77"/>
      <c r="L21" s="70"/>
      <c r="M21" s="77"/>
      <c r="N21" s="71"/>
      <c r="O21" s="77"/>
      <c r="P21" s="67"/>
      <c r="Q21" s="77"/>
      <c r="R21" s="67"/>
      <c r="S21" s="77"/>
      <c r="T21" s="67"/>
      <c r="U21" s="78"/>
      <c r="V21" s="69">
        <f t="shared" si="0"/>
        <v>0</v>
      </c>
      <c r="W21" s="71"/>
      <c r="X21" s="77"/>
      <c r="Y21" s="57"/>
      <c r="Z21" s="77"/>
      <c r="AA21" s="57"/>
      <c r="AB21" s="77"/>
      <c r="AC21" s="57"/>
      <c r="AD21" s="78"/>
      <c r="AE21" s="69">
        <f t="shared" si="5"/>
        <v>0</v>
      </c>
      <c r="AF21" s="71"/>
      <c r="AG21" s="77"/>
      <c r="AH21" s="57"/>
      <c r="AI21" s="77"/>
      <c r="AJ21" s="57"/>
      <c r="AK21" s="77"/>
      <c r="AL21" s="57"/>
      <c r="AM21" s="78"/>
      <c r="AN21" s="69">
        <f t="shared" si="6"/>
        <v>0</v>
      </c>
    </row>
    <row r="22" spans="1:40" ht="13.5" x14ac:dyDescent="0.2">
      <c r="A22" s="60"/>
      <c r="B22" s="93" t="s">
        <v>40</v>
      </c>
      <c r="C22" s="62" t="s">
        <v>24</v>
      </c>
      <c r="D22" s="82">
        <f>D16-D17</f>
        <v>0</v>
      </c>
      <c r="E22" s="94">
        <f>IF(ISERR(D22/D$16),0,D22/D$16)</f>
        <v>0</v>
      </c>
      <c r="F22" s="54"/>
      <c r="G22" s="95">
        <f>IF(ISERR(F22/F$16),0,F22/F$16)</f>
        <v>0</v>
      </c>
      <c r="H22" s="85"/>
      <c r="I22" s="95">
        <f>IF(ISERR(H22/H$16),0,H22/H$16)</f>
        <v>0</v>
      </c>
      <c r="J22" s="85"/>
      <c r="K22" s="95">
        <f>IF(ISERR(J22/J$16),0,J22/J$16)</f>
        <v>0</v>
      </c>
      <c r="L22" s="85"/>
      <c r="M22" s="95">
        <f>IF(ISERR(L22/L$16),0,L22/L$16)</f>
        <v>0</v>
      </c>
      <c r="N22" s="82"/>
      <c r="O22" s="95">
        <f>IF(ISERR(N22/N$16),0,N22/N$16)</f>
        <v>0</v>
      </c>
      <c r="P22" s="67"/>
      <c r="Q22" s="95">
        <f>IF(ISERR(P22/P$16),0,P22/P$16)</f>
        <v>0</v>
      </c>
      <c r="R22" s="67"/>
      <c r="S22" s="95">
        <f>IF(ISERR(R22/R$16),0,R22/R$16)</f>
        <v>0</v>
      </c>
      <c r="T22" s="67"/>
      <c r="U22" s="96">
        <f>IF(ISERR(T22/T$16),0,T22/T$16)</f>
        <v>0</v>
      </c>
      <c r="V22" s="97">
        <f t="shared" si="0"/>
        <v>0</v>
      </c>
      <c r="W22" s="82"/>
      <c r="X22" s="95">
        <f>IF(ISERR(W22/W$16),0,W22/W$16)</f>
        <v>0</v>
      </c>
      <c r="Y22" s="57"/>
      <c r="Z22" s="95">
        <f>IF(ISERR(Y22/Y$16),0,Y22/Y$16)</f>
        <v>0</v>
      </c>
      <c r="AA22" s="57"/>
      <c r="AB22" s="95">
        <f>IF(ISERR(AA22/AA$16),0,AA22/AA$16)</f>
        <v>0</v>
      </c>
      <c r="AC22" s="57"/>
      <c r="AD22" s="96">
        <f>IF(ISERR(AC22/AC$16),0,AC22/AC$16)</f>
        <v>0</v>
      </c>
      <c r="AE22" s="97">
        <f t="shared" si="5"/>
        <v>0</v>
      </c>
      <c r="AF22" s="82"/>
      <c r="AG22" s="95">
        <f>IF(ISERR(AF22/AF$16),0,AF22/AF$16)</f>
        <v>0</v>
      </c>
      <c r="AH22" s="57"/>
      <c r="AI22" s="95">
        <f>IF(ISERR(AH22/AH$16),0,AH22/AH$16)</f>
        <v>0</v>
      </c>
      <c r="AJ22" s="57"/>
      <c r="AK22" s="95">
        <f>IF(ISERR(AJ22/AJ$16),0,AJ22/AJ$16)</f>
        <v>0</v>
      </c>
      <c r="AL22" s="57"/>
      <c r="AM22" s="96">
        <f>IF(ISERR(AL22/AL$16),0,AL22/AL$16)</f>
        <v>0</v>
      </c>
      <c r="AN22" s="97">
        <f t="shared" si="6"/>
        <v>0</v>
      </c>
    </row>
    <row r="23" spans="1:40" ht="13.5" x14ac:dyDescent="0.2">
      <c r="A23" s="60"/>
      <c r="B23" s="93" t="s">
        <v>41</v>
      </c>
      <c r="C23" s="62" t="s">
        <v>24</v>
      </c>
      <c r="D23" s="82"/>
      <c r="E23" s="98"/>
      <c r="F23" s="54"/>
      <c r="G23" s="99"/>
      <c r="H23" s="85"/>
      <c r="I23" s="99"/>
      <c r="J23" s="85"/>
      <c r="K23" s="99"/>
      <c r="L23" s="85"/>
      <c r="M23" s="99"/>
      <c r="N23" s="82"/>
      <c r="O23" s="99"/>
      <c r="P23" s="85"/>
      <c r="Q23" s="99"/>
      <c r="R23" s="85"/>
      <c r="S23" s="99"/>
      <c r="T23" s="85"/>
      <c r="U23" s="100"/>
      <c r="V23" s="101"/>
      <c r="W23" s="82"/>
      <c r="X23" s="99"/>
      <c r="Y23" s="85"/>
      <c r="Z23" s="99"/>
      <c r="AA23" s="85"/>
      <c r="AB23" s="99"/>
      <c r="AC23" s="85"/>
      <c r="AD23" s="100"/>
      <c r="AE23" s="101"/>
      <c r="AF23" s="82"/>
      <c r="AG23" s="99"/>
      <c r="AH23" s="57"/>
      <c r="AI23" s="99"/>
      <c r="AJ23" s="85"/>
      <c r="AK23" s="99"/>
      <c r="AL23" s="85"/>
      <c r="AM23" s="100"/>
      <c r="AN23" s="101"/>
    </row>
    <row r="24" spans="1:40" x14ac:dyDescent="0.2">
      <c r="A24" s="60" t="s">
        <v>42</v>
      </c>
      <c r="B24" s="102" t="s">
        <v>43</v>
      </c>
      <c r="C24" s="103"/>
      <c r="D24" s="104"/>
      <c r="E24" s="105"/>
      <c r="F24" s="106"/>
      <c r="G24" s="107"/>
      <c r="H24" s="107"/>
      <c r="I24" s="107"/>
      <c r="J24" s="107"/>
      <c r="K24" s="107"/>
      <c r="L24" s="107"/>
      <c r="M24" s="107"/>
      <c r="N24" s="106"/>
      <c r="O24" s="107"/>
      <c r="P24" s="107"/>
      <c r="Q24" s="107"/>
      <c r="R24" s="107"/>
      <c r="S24" s="108"/>
      <c r="T24" s="109"/>
      <c r="U24" s="110"/>
      <c r="V24" s="69"/>
      <c r="W24" s="106"/>
      <c r="X24" s="107"/>
      <c r="Y24" s="107"/>
      <c r="Z24" s="107"/>
      <c r="AA24" s="107"/>
      <c r="AB24" s="108"/>
      <c r="AC24" s="109"/>
      <c r="AD24" s="110"/>
      <c r="AE24" s="69"/>
      <c r="AF24" s="106"/>
      <c r="AG24" s="107"/>
      <c r="AH24" s="107"/>
      <c r="AI24" s="107"/>
      <c r="AJ24" s="107"/>
      <c r="AK24" s="108"/>
      <c r="AL24" s="109"/>
      <c r="AM24" s="110"/>
      <c r="AN24" s="69"/>
    </row>
    <row r="25" spans="1:40" ht="12.75" customHeight="1" x14ac:dyDescent="0.2">
      <c r="A25" s="111" t="s">
        <v>44</v>
      </c>
      <c r="B25" s="112" t="s">
        <v>45</v>
      </c>
      <c r="C25" s="113" t="s">
        <v>46</v>
      </c>
      <c r="D25" s="63">
        <v>26225.379000000001</v>
      </c>
      <c r="E25" s="72">
        <f>IF(ISERR(D25/D11*1000),0,D25/D11*1000)</f>
        <v>172.63059620315599</v>
      </c>
      <c r="F25" s="71">
        <v>25024.58838114754</v>
      </c>
      <c r="G25" s="72">
        <f>IF(ISERR(F25/F11*1000),0,F25/F11*1000)</f>
        <v>170</v>
      </c>
      <c r="H25" s="66"/>
      <c r="I25" s="72">
        <f>IF(ISERR(H25/H11*1000),0,H25/H11*1000)</f>
        <v>0</v>
      </c>
      <c r="J25" s="66"/>
      <c r="K25" s="72">
        <f>IF(ISERR(J25/J11*1000),0,J25/J11*1000)</f>
        <v>0</v>
      </c>
      <c r="L25" s="66"/>
      <c r="M25" s="72">
        <f>IF(ISERR(L25/L11*1000),0,L25/L11*1000)</f>
        <v>0</v>
      </c>
      <c r="N25" s="114">
        <v>24515.315856803285</v>
      </c>
      <c r="O25" s="72">
        <f>IF(ISERR(N25/N11*1000),0,N25/N11*1000)</f>
        <v>170.5626559335403</v>
      </c>
      <c r="P25" s="115"/>
      <c r="Q25" s="116">
        <f>IF(ISERR(P25/P11*1000),0,P25/P11*1000)</f>
        <v>0</v>
      </c>
      <c r="R25" s="115"/>
      <c r="S25" s="116">
        <f>IF(ISERR(R25/R11*1000),0,R25/R11*1000)</f>
        <v>0</v>
      </c>
      <c r="T25" s="115"/>
      <c r="U25" s="117">
        <f>IF(ISERR(T25/T11*1000),0,T25/T11*1000)</f>
        <v>0</v>
      </c>
      <c r="V25" s="118">
        <f>IF(ISERR(N25/F25*100),0,N25/F25*100)</f>
        <v>97.964911483907088</v>
      </c>
      <c r="W25" s="114">
        <f>N25</f>
        <v>24515.315856803285</v>
      </c>
      <c r="X25" s="72">
        <f>IF(ISERR(W25/W11*1000),0,W25/W11*1000)</f>
        <v>170.5626559335403</v>
      </c>
      <c r="Y25" s="115"/>
      <c r="Z25" s="116">
        <f>IF(ISERR(Y25/Y11*1000),0,Y25/Y11*1000)</f>
        <v>0</v>
      </c>
      <c r="AA25" s="115"/>
      <c r="AB25" s="116">
        <f>IF(ISERR(AA25/AA11*1000),0,AA25/AA11*1000)</f>
        <v>0</v>
      </c>
      <c r="AC25" s="115"/>
      <c r="AD25" s="117">
        <f>IF(ISERR(AC25/AC11*1000),0,AC25/AC11*1000)</f>
        <v>0</v>
      </c>
      <c r="AE25" s="118">
        <f>IF(ISERR(W25/N25*100),0,W25/N25*100)</f>
        <v>100</v>
      </c>
      <c r="AF25" s="114">
        <f>N25</f>
        <v>24515.315856803285</v>
      </c>
      <c r="AG25" s="72">
        <f>IF(ISERR(AF25/AF11*1000),0,AF25/AF11*1000)</f>
        <v>170.5626559335403</v>
      </c>
      <c r="AH25" s="115"/>
      <c r="AI25" s="116">
        <f>IF(ISERR(AH25/AH11*1000),0,AH25/AH11*1000)</f>
        <v>0</v>
      </c>
      <c r="AJ25" s="115"/>
      <c r="AK25" s="116">
        <f>IF(ISERR(AJ25/AJ11*1000),0,AJ25/AJ11*1000)</f>
        <v>0</v>
      </c>
      <c r="AL25" s="115"/>
      <c r="AM25" s="117">
        <f>IF(ISERR(AL25/AL11*1000),0,AL25/AL11*1000)</f>
        <v>0</v>
      </c>
      <c r="AN25" s="118">
        <f t="shared" ref="AN25:AN26" si="7">IF(ISERR(AF25/W25*100),0,AF25/W25*100)</f>
        <v>100</v>
      </c>
    </row>
    <row r="26" spans="1:40" ht="15.75" customHeight="1" thickBot="1" x14ac:dyDescent="0.25">
      <c r="A26" s="119"/>
      <c r="B26" s="120"/>
      <c r="C26" s="121" t="s">
        <v>47</v>
      </c>
      <c r="D26" s="122">
        <f>D29+D47+D50+D53+D56+D59+D62+D65</f>
        <v>124190.42694999999</v>
      </c>
      <c r="E26" s="123">
        <f>IF(ISERR(D26/D16*1000),0,D26/D16*1000)</f>
        <v>994.40608225960796</v>
      </c>
      <c r="F26" s="122">
        <f>F29+F53</f>
        <v>123001.76958890382</v>
      </c>
      <c r="G26" s="124">
        <f>IF(ISERR(F26/F16*1000),0,F26/F16*1000)</f>
        <v>1020.3163259354428</v>
      </c>
      <c r="H26" s="125"/>
      <c r="I26" s="124">
        <f>IF(ISERR(H26/H16*1000),0,H26/H16*1000)</f>
        <v>0</v>
      </c>
      <c r="J26" s="125"/>
      <c r="K26" s="124">
        <f>IF(ISERR(J26/J16*1000),0,J26/J16*1000)</f>
        <v>0</v>
      </c>
      <c r="L26" s="125"/>
      <c r="M26" s="124">
        <f>IF(ISERR(L26/L16*1000),0,L26/L16*1000)</f>
        <v>0</v>
      </c>
      <c r="N26" s="122">
        <f>N29+N53</f>
        <v>123593.22246174415</v>
      </c>
      <c r="O26" s="124">
        <f>IF(ISERR(N26/N16*1000),0,N26/N16*1000)</f>
        <v>1053.7359204549464</v>
      </c>
      <c r="P26" s="126"/>
      <c r="Q26" s="124">
        <f>IF(ISERR(P26/P16*1000),0,P26/P16*1000)</f>
        <v>0</v>
      </c>
      <c r="R26" s="126"/>
      <c r="S26" s="124">
        <f>IF(ISERR(R26/R16*1000),0,R26/R16*1000)</f>
        <v>0</v>
      </c>
      <c r="T26" s="126"/>
      <c r="U26" s="127">
        <f>IF(ISERR(T26/T16*1000),0,T26/T16*1000)</f>
        <v>0</v>
      </c>
      <c r="V26" s="128">
        <f>IF(ISERR(N26/F26*100),0,N26/F26*100)</f>
        <v>100.48084907625076</v>
      </c>
      <c r="W26" s="122">
        <f>W29+W53</f>
        <v>129693.77842041085</v>
      </c>
      <c r="X26" s="124">
        <f>IF(ISERR(W26/W16*1000),0,W26/W16*1000)</f>
        <v>1105.7482785790526</v>
      </c>
      <c r="Y26" s="126"/>
      <c r="Z26" s="124">
        <f>IF(ISERR(Y26/Y16*1000),0,Y26/Y16*1000)</f>
        <v>0</v>
      </c>
      <c r="AA26" s="126"/>
      <c r="AB26" s="124">
        <f>IF(ISERR(AA26/AA16*1000),0,AA26/AA16*1000)</f>
        <v>0</v>
      </c>
      <c r="AC26" s="126"/>
      <c r="AD26" s="127">
        <f>IF(ISERR(AC26/AC16*1000),0,AC26/AC16*1000)</f>
        <v>0</v>
      </c>
      <c r="AE26" s="128">
        <f>IF(ISERR(W26/N26*100),0,W26/N26*100)</f>
        <v>104.93599554826318</v>
      </c>
      <c r="AF26" s="122">
        <f>AF29+AF53</f>
        <v>134881.52955722727</v>
      </c>
      <c r="AG26" s="124">
        <f>IF(ISERR(AF26/AF16*1000),0,AF26/AF16*1000)</f>
        <v>1149.9782097222146</v>
      </c>
      <c r="AH26" s="126"/>
      <c r="AI26" s="124">
        <f>IF(ISERR(AH26/AH16*1000),0,AH26/AH16*1000)</f>
        <v>0</v>
      </c>
      <c r="AJ26" s="126"/>
      <c r="AK26" s="124">
        <f>IF(ISERR(AJ26/AJ16*1000),0,AJ26/AJ16*1000)</f>
        <v>0</v>
      </c>
      <c r="AL26" s="126"/>
      <c r="AM26" s="127">
        <f>IF(ISERR(AL26/AL16*1000),0,AL26/AL16*1000)</f>
        <v>0</v>
      </c>
      <c r="AN26" s="128">
        <f t="shared" si="7"/>
        <v>104</v>
      </c>
    </row>
    <row r="27" spans="1:40" ht="13.5" customHeight="1" x14ac:dyDescent="0.2">
      <c r="A27" s="129" t="s">
        <v>48</v>
      </c>
      <c r="B27" s="130" t="s">
        <v>49</v>
      </c>
      <c r="C27" s="131" t="s">
        <v>50</v>
      </c>
      <c r="D27" s="132">
        <f>D30+D33+D36+D39+D42</f>
        <v>22416.684000000001</v>
      </c>
      <c r="E27" s="133"/>
      <c r="F27" s="132">
        <f>F30+F33+F36+F39+F42</f>
        <v>22018.044815122208</v>
      </c>
      <c r="G27" s="134"/>
      <c r="H27" s="135"/>
      <c r="I27" s="134"/>
      <c r="J27" s="135"/>
      <c r="K27" s="134"/>
      <c r="L27" s="135"/>
      <c r="M27" s="134"/>
      <c r="N27" s="132">
        <f>N30+N33+N36+N39+N42</f>
        <v>21612.911</v>
      </c>
      <c r="O27" s="136"/>
      <c r="P27" s="137"/>
      <c r="Q27" s="136"/>
      <c r="R27" s="137"/>
      <c r="S27" s="136"/>
      <c r="T27" s="137"/>
      <c r="U27" s="138"/>
      <c r="V27" s="139"/>
      <c r="W27" s="132">
        <f>W30+W33+W36+W39+W42</f>
        <v>21612.911</v>
      </c>
      <c r="X27" s="136"/>
      <c r="Y27" s="137"/>
      <c r="Z27" s="136"/>
      <c r="AA27" s="137"/>
      <c r="AB27" s="136"/>
      <c r="AC27" s="137"/>
      <c r="AD27" s="138"/>
      <c r="AE27" s="139"/>
      <c r="AF27" s="132">
        <f>AF30+AF33+AF36+AF39+AF42</f>
        <v>21612.911</v>
      </c>
      <c r="AG27" s="136"/>
      <c r="AH27" s="137"/>
      <c r="AI27" s="136"/>
      <c r="AJ27" s="137"/>
      <c r="AK27" s="136"/>
      <c r="AL27" s="137"/>
      <c r="AM27" s="138"/>
      <c r="AN27" s="139"/>
    </row>
    <row r="28" spans="1:40" s="149" customFormat="1" ht="15" customHeight="1" x14ac:dyDescent="0.2">
      <c r="A28" s="140"/>
      <c r="B28" s="141"/>
      <c r="C28" s="142" t="s">
        <v>51</v>
      </c>
      <c r="D28" s="143">
        <f>IF(ISERR(D29/D27*1000),0,D29/D27*1000)</f>
        <v>5483.4598176964973</v>
      </c>
      <c r="E28" s="144"/>
      <c r="F28" s="143">
        <f>IF(ISERR(F29/F27*1000),0,F29/F27*1000)</f>
        <v>5524.2708330538098</v>
      </c>
      <c r="G28" s="145"/>
      <c r="H28" s="146"/>
      <c r="I28" s="145"/>
      <c r="J28" s="146"/>
      <c r="K28" s="145"/>
      <c r="L28" s="146"/>
      <c r="M28" s="145"/>
      <c r="N28" s="143">
        <f>IF(ISERR(N29/N27*1000),0,N29/N27*1000)</f>
        <v>5668.9895634362429</v>
      </c>
      <c r="O28" s="145"/>
      <c r="P28" s="146"/>
      <c r="Q28" s="145"/>
      <c r="R28" s="146"/>
      <c r="S28" s="145"/>
      <c r="T28" s="146"/>
      <c r="U28" s="147"/>
      <c r="V28" s="148">
        <f>IF(ISERR(N28/F28*100),0,N28/F28*100)</f>
        <v>102.61968927222983</v>
      </c>
      <c r="W28" s="143">
        <f>IF(ISERR(W29/W27*1000),0,W29/W27*1000)</f>
        <v>5949.2739608492511</v>
      </c>
      <c r="X28" s="145"/>
      <c r="Y28" s="146"/>
      <c r="Z28" s="145"/>
      <c r="AA28" s="146"/>
      <c r="AB28" s="145"/>
      <c r="AC28" s="146"/>
      <c r="AD28" s="147"/>
      <c r="AE28" s="148">
        <f>IF(ISERR(W28/N28*100),0,W28/N28*100)</f>
        <v>104.94416852027355</v>
      </c>
      <c r="AF28" s="143">
        <f>IF(ISERR(AF29/AF27*1000),0,AF29/AF27*1000)</f>
        <v>6187.2449192832219</v>
      </c>
      <c r="AG28" s="145"/>
      <c r="AH28" s="146"/>
      <c r="AI28" s="145"/>
      <c r="AJ28" s="146"/>
      <c r="AK28" s="145"/>
      <c r="AL28" s="146"/>
      <c r="AM28" s="147"/>
      <c r="AN28" s="148">
        <f>IF(ISERR(AF28/W28*100),0,AF28/W28*100)</f>
        <v>104</v>
      </c>
    </row>
    <row r="29" spans="1:40" ht="14.25" customHeight="1" thickBot="1" x14ac:dyDescent="0.25">
      <c r="A29" s="150"/>
      <c r="B29" s="151"/>
      <c r="C29" s="152" t="s">
        <v>52</v>
      </c>
      <c r="D29" s="153">
        <v>122920.98595999999</v>
      </c>
      <c r="E29" s="154"/>
      <c r="F29" s="153">
        <f>F32+F35+F38+F41+F44</f>
        <v>121633.64277305128</v>
      </c>
      <c r="G29" s="155"/>
      <c r="H29" s="156"/>
      <c r="I29" s="155"/>
      <c r="J29" s="156"/>
      <c r="K29" s="155"/>
      <c r="L29" s="156"/>
      <c r="M29" s="155"/>
      <c r="N29" s="153">
        <f>N32+N35+N38+N41+N44</f>
        <v>122523.36689447638</v>
      </c>
      <c r="O29" s="157"/>
      <c r="P29" s="158"/>
      <c r="Q29" s="157"/>
      <c r="R29" s="158"/>
      <c r="S29" s="157"/>
      <c r="T29" s="158"/>
      <c r="U29" s="159"/>
      <c r="V29" s="160">
        <f>IF(ISERR(N29/F29*100),0,N29/F29*100)</f>
        <v>100.73147864451053</v>
      </c>
      <c r="W29" s="153">
        <f>W32+W35+W38+W41+W44</f>
        <v>128581.12863045235</v>
      </c>
      <c r="X29" s="157"/>
      <c r="Y29" s="158"/>
      <c r="Z29" s="157"/>
      <c r="AA29" s="158"/>
      <c r="AB29" s="157"/>
      <c r="AC29" s="158"/>
      <c r="AD29" s="159"/>
      <c r="AE29" s="160">
        <f>IF(ISERR(W29/N29*100),0,W29/N29*100)</f>
        <v>104.94416852027355</v>
      </c>
      <c r="AF29" s="153">
        <f>AF32+AF35+AF38+AF41+AF44</f>
        <v>133724.37377567045</v>
      </c>
      <c r="AG29" s="157"/>
      <c r="AH29" s="158"/>
      <c r="AI29" s="157"/>
      <c r="AJ29" s="158"/>
      <c r="AK29" s="157"/>
      <c r="AL29" s="158"/>
      <c r="AM29" s="159"/>
      <c r="AN29" s="160">
        <f>IF(ISERR(AF29/W29*100),0,AF29/W29*100)</f>
        <v>104</v>
      </c>
    </row>
    <row r="30" spans="1:40" ht="14.25" thickTop="1" x14ac:dyDescent="0.2">
      <c r="A30" s="161"/>
      <c r="B30" s="162" t="s">
        <v>53</v>
      </c>
      <c r="C30" s="163" t="s">
        <v>50</v>
      </c>
      <c r="D30" s="63">
        <v>6.181</v>
      </c>
      <c r="E30" s="164"/>
      <c r="F30" s="71">
        <v>17.364486787264894</v>
      </c>
      <c r="G30" s="165"/>
      <c r="H30" s="66"/>
      <c r="I30" s="165"/>
      <c r="J30" s="66"/>
      <c r="K30" s="165"/>
      <c r="L30" s="66"/>
      <c r="M30" s="165"/>
      <c r="N30" s="71">
        <v>10</v>
      </c>
      <c r="O30" s="166"/>
      <c r="P30" s="67"/>
      <c r="Q30" s="166"/>
      <c r="R30" s="67"/>
      <c r="S30" s="166"/>
      <c r="T30" s="67"/>
      <c r="U30" s="167"/>
      <c r="V30" s="139"/>
      <c r="W30" s="71">
        <f>N30</f>
        <v>10</v>
      </c>
      <c r="X30" s="166"/>
      <c r="Y30" s="67"/>
      <c r="Z30" s="166"/>
      <c r="AA30" s="67"/>
      <c r="AB30" s="166"/>
      <c r="AC30" s="67"/>
      <c r="AD30" s="167"/>
      <c r="AE30" s="139"/>
      <c r="AF30" s="71">
        <f>N30</f>
        <v>10</v>
      </c>
      <c r="AG30" s="166"/>
      <c r="AH30" s="67"/>
      <c r="AI30" s="166"/>
      <c r="AJ30" s="67"/>
      <c r="AK30" s="166"/>
      <c r="AL30" s="67"/>
      <c r="AM30" s="167"/>
      <c r="AN30" s="139"/>
    </row>
    <row r="31" spans="1:40" x14ac:dyDescent="0.2">
      <c r="A31" s="161"/>
      <c r="B31" s="168" t="s">
        <v>54</v>
      </c>
      <c r="C31" s="169" t="s">
        <v>51</v>
      </c>
      <c r="D31" s="71">
        <f>IF(ISERR(D32/D30*1000),0,D32/D30*1000)</f>
        <v>0</v>
      </c>
      <c r="E31" s="170"/>
      <c r="F31" s="63">
        <f>IF(ISERR(F32/F30*1000),0,F32/F30*1000)</f>
        <v>5720.3399999999992</v>
      </c>
      <c r="G31" s="165"/>
      <c r="H31" s="171"/>
      <c r="I31" s="165"/>
      <c r="J31" s="171"/>
      <c r="K31" s="165"/>
      <c r="L31" s="171"/>
      <c r="M31" s="165"/>
      <c r="N31" s="71">
        <f>IF(ISERR(N32/N30*1000),0,N32/N30*1000)</f>
        <v>5873.9585057834702</v>
      </c>
      <c r="O31" s="165"/>
      <c r="P31" s="171"/>
      <c r="Q31" s="165"/>
      <c r="R31" s="171"/>
      <c r="S31" s="165"/>
      <c r="T31" s="171"/>
      <c r="U31" s="167"/>
      <c r="V31" s="118">
        <f>IF(ISERR(N31/F31*100),0,N31/F31*100)</f>
        <v>102.68547858664819</v>
      </c>
      <c r="W31" s="71">
        <f>IF(ISERR(W32/W30*1000),0,W32/W30*1000)</f>
        <v>6108.9168460148094</v>
      </c>
      <c r="X31" s="165"/>
      <c r="Y31" s="171"/>
      <c r="Z31" s="165"/>
      <c r="AA31" s="171"/>
      <c r="AB31" s="165"/>
      <c r="AC31" s="171"/>
      <c r="AD31" s="167"/>
      <c r="AE31" s="118">
        <f>IF(ISERR(W31/O31*100),0,W31/O31*100)</f>
        <v>0</v>
      </c>
      <c r="AF31" s="71">
        <f>IF(ISERR(AF32/AF30*1000),0,AF32/AF30*1000)</f>
        <v>6353.273519855401</v>
      </c>
      <c r="AG31" s="165"/>
      <c r="AH31" s="171"/>
      <c r="AI31" s="165"/>
      <c r="AJ31" s="171"/>
      <c r="AK31" s="165"/>
      <c r="AL31" s="171"/>
      <c r="AM31" s="167"/>
      <c r="AN31" s="118">
        <f>IF(ISERR(AF31/X31*100),0,AF31/X31*100)</f>
        <v>0</v>
      </c>
    </row>
    <row r="32" spans="1:40" x14ac:dyDescent="0.2">
      <c r="A32" s="172"/>
      <c r="B32" s="173" t="s">
        <v>55</v>
      </c>
      <c r="C32" s="113" t="s">
        <v>52</v>
      </c>
      <c r="D32" s="63"/>
      <c r="E32" s="170"/>
      <c r="F32" s="71">
        <v>99.330768348662858</v>
      </c>
      <c r="G32" s="165"/>
      <c r="H32" s="66"/>
      <c r="I32" s="165"/>
      <c r="J32" s="66"/>
      <c r="K32" s="165"/>
      <c r="L32" s="66"/>
      <c r="M32" s="165"/>
      <c r="N32" s="71">
        <v>58.739585057834702</v>
      </c>
      <c r="O32" s="166"/>
      <c r="P32" s="67"/>
      <c r="Q32" s="166"/>
      <c r="R32" s="67"/>
      <c r="S32" s="166"/>
      <c r="T32" s="67"/>
      <c r="U32" s="167"/>
      <c r="V32" s="118">
        <f>IF(ISERR(N32/F32*100),0,N32/F32*100)</f>
        <v>59.135337453196527</v>
      </c>
      <c r="W32" s="71">
        <v>61.089168460148095</v>
      </c>
      <c r="X32" s="166"/>
      <c r="Y32" s="67"/>
      <c r="Z32" s="166"/>
      <c r="AA32" s="67"/>
      <c r="AB32" s="166"/>
      <c r="AC32" s="67"/>
      <c r="AD32" s="167"/>
      <c r="AE32" s="118">
        <f>IF(ISERR(W32/O32*100),0,W32/O32*100)</f>
        <v>0</v>
      </c>
      <c r="AF32" s="71">
        <v>63.532735198554015</v>
      </c>
      <c r="AG32" s="166"/>
      <c r="AH32" s="67"/>
      <c r="AI32" s="166"/>
      <c r="AJ32" s="67"/>
      <c r="AK32" s="166"/>
      <c r="AL32" s="67"/>
      <c r="AM32" s="167"/>
      <c r="AN32" s="118">
        <f>IF(ISERR(AF32/X32*100),0,AF32/X32*100)</f>
        <v>0</v>
      </c>
    </row>
    <row r="33" spans="1:40" ht="13.5" x14ac:dyDescent="0.2">
      <c r="A33" s="161"/>
      <c r="B33" s="174" t="s">
        <v>56</v>
      </c>
      <c r="C33" s="142" t="s">
        <v>50</v>
      </c>
      <c r="D33" s="63">
        <v>365.41</v>
      </c>
      <c r="E33" s="170"/>
      <c r="F33" s="71">
        <v>259.88819937065301</v>
      </c>
      <c r="G33" s="165"/>
      <c r="H33" s="66"/>
      <c r="I33" s="165"/>
      <c r="J33" s="66"/>
      <c r="K33" s="165"/>
      <c r="L33" s="66"/>
      <c r="M33" s="165"/>
      <c r="N33" s="71">
        <v>330.46600000000001</v>
      </c>
      <c r="O33" s="166"/>
      <c r="P33" s="67"/>
      <c r="Q33" s="166"/>
      <c r="R33" s="67"/>
      <c r="S33" s="166"/>
      <c r="T33" s="67"/>
      <c r="U33" s="167"/>
      <c r="V33" s="118"/>
      <c r="W33" s="71">
        <f>N33</f>
        <v>330.46600000000001</v>
      </c>
      <c r="X33" s="166"/>
      <c r="Y33" s="67"/>
      <c r="Z33" s="166"/>
      <c r="AA33" s="67"/>
      <c r="AB33" s="166"/>
      <c r="AC33" s="67"/>
      <c r="AD33" s="167"/>
      <c r="AE33" s="118"/>
      <c r="AF33" s="71">
        <f>N33</f>
        <v>330.46600000000001</v>
      </c>
      <c r="AG33" s="166"/>
      <c r="AH33" s="67"/>
      <c r="AI33" s="166"/>
      <c r="AJ33" s="67"/>
      <c r="AK33" s="166"/>
      <c r="AL33" s="67"/>
      <c r="AM33" s="167"/>
      <c r="AN33" s="118"/>
    </row>
    <row r="34" spans="1:40" x14ac:dyDescent="0.2">
      <c r="A34" s="161"/>
      <c r="B34" s="168" t="s">
        <v>54</v>
      </c>
      <c r="C34" s="169" t="s">
        <v>51</v>
      </c>
      <c r="D34" s="71">
        <f>IF(ISERR(D35/D33*1000),0,D35/D33*1000)</f>
        <v>0</v>
      </c>
      <c r="E34" s="170"/>
      <c r="F34" s="63">
        <f>IF(ISERR(F35/F33*1000),0,F35/F33*1000)</f>
        <v>5652.5259999999998</v>
      </c>
      <c r="G34" s="165"/>
      <c r="H34" s="171"/>
      <c r="I34" s="165"/>
      <c r="J34" s="171"/>
      <c r="K34" s="165"/>
      <c r="L34" s="171"/>
      <c r="M34" s="165"/>
      <c r="N34" s="71">
        <f>IF(ISERR(N35/N33*1000),0,N35/N33*1000)</f>
        <v>5803.4489892004522</v>
      </c>
      <c r="O34" s="165"/>
      <c r="P34" s="171"/>
      <c r="Q34" s="165"/>
      <c r="R34" s="171"/>
      <c r="S34" s="165"/>
      <c r="T34" s="171"/>
      <c r="U34" s="167"/>
      <c r="V34" s="118">
        <f>IF(ISERR(N34/F34*100),0,N34/F34*100)</f>
        <v>102.67000964171508</v>
      </c>
      <c r="W34" s="71">
        <f>IF(ISERR(W35/W33*1000),0,W35/W33*1000)</f>
        <v>9536.1802327882815</v>
      </c>
      <c r="X34" s="165"/>
      <c r="Y34" s="171"/>
      <c r="Z34" s="165"/>
      <c r="AA34" s="171"/>
      <c r="AB34" s="165"/>
      <c r="AC34" s="171"/>
      <c r="AD34" s="167"/>
      <c r="AE34" s="118">
        <f>IF(ISERR(W34/O34*100),0,W34/O34*100)</f>
        <v>0</v>
      </c>
      <c r="AF34" s="71">
        <f>IF(ISERR(AF35/AF33*1000),0,AF35/AF33*1000)</f>
        <v>9917.6274420998143</v>
      </c>
      <c r="AG34" s="165"/>
      <c r="AH34" s="171"/>
      <c r="AI34" s="165"/>
      <c r="AJ34" s="171"/>
      <c r="AK34" s="165"/>
      <c r="AL34" s="171"/>
      <c r="AM34" s="167"/>
      <c r="AN34" s="118">
        <f>IF(ISERR(AF34/X34*100),0,AF34/X34*100)</f>
        <v>0</v>
      </c>
    </row>
    <row r="35" spans="1:40" x14ac:dyDescent="0.2">
      <c r="A35" s="172"/>
      <c r="B35" s="173" t="s">
        <v>55</v>
      </c>
      <c r="C35" s="113" t="s">
        <v>52</v>
      </c>
      <c r="D35" s="63"/>
      <c r="E35" s="170"/>
      <c r="F35" s="71">
        <v>1469.0248040357997</v>
      </c>
      <c r="G35" s="165"/>
      <c r="H35" s="66"/>
      <c r="I35" s="165"/>
      <c r="J35" s="66"/>
      <c r="K35" s="165"/>
      <c r="L35" s="66"/>
      <c r="M35" s="165"/>
      <c r="N35" s="71">
        <v>1917.8425736651166</v>
      </c>
      <c r="O35" s="166"/>
      <c r="P35" s="67"/>
      <c r="Q35" s="166"/>
      <c r="R35" s="67"/>
      <c r="S35" s="166"/>
      <c r="T35" s="67"/>
      <c r="U35" s="167"/>
      <c r="V35" s="118">
        <f>IF(ISERR(N35/F35*100),0,N35/F35*100)</f>
        <v>130.55208927693363</v>
      </c>
      <c r="W35" s="71">
        <v>3151.3833368086121</v>
      </c>
      <c r="X35" s="166"/>
      <c r="Y35" s="67"/>
      <c r="Z35" s="166"/>
      <c r="AA35" s="67"/>
      <c r="AB35" s="166"/>
      <c r="AC35" s="67"/>
      <c r="AD35" s="167"/>
      <c r="AE35" s="118">
        <f>IF(ISERR(W35/O35*100),0,W35/O35*100)</f>
        <v>0</v>
      </c>
      <c r="AF35" s="71">
        <v>3277.438670280957</v>
      </c>
      <c r="AG35" s="166"/>
      <c r="AH35" s="67"/>
      <c r="AI35" s="166"/>
      <c r="AJ35" s="67"/>
      <c r="AK35" s="166"/>
      <c r="AL35" s="67"/>
      <c r="AM35" s="167"/>
      <c r="AN35" s="118">
        <f>IF(ISERR(AF35/X35*100),0,AF35/X35*100)</f>
        <v>0</v>
      </c>
    </row>
    <row r="36" spans="1:40" ht="13.5" x14ac:dyDescent="0.2">
      <c r="A36" s="161"/>
      <c r="B36" s="174" t="s">
        <v>57</v>
      </c>
      <c r="C36" s="142" t="s">
        <v>50</v>
      </c>
      <c r="D36" s="63">
        <v>6228.732</v>
      </c>
      <c r="E36" s="170"/>
      <c r="F36" s="71">
        <v>6319.4005241348077</v>
      </c>
      <c r="G36" s="165"/>
      <c r="H36" s="66"/>
      <c r="I36" s="165"/>
      <c r="J36" s="66"/>
      <c r="K36" s="165"/>
      <c r="L36" s="66"/>
      <c r="M36" s="165"/>
      <c r="N36" s="71">
        <v>5910.2389999999996</v>
      </c>
      <c r="O36" s="166"/>
      <c r="P36" s="67"/>
      <c r="Q36" s="166"/>
      <c r="R36" s="67"/>
      <c r="S36" s="166"/>
      <c r="T36" s="67"/>
      <c r="U36" s="167"/>
      <c r="V36" s="118"/>
      <c r="W36" s="71">
        <f>N36</f>
        <v>5910.2389999999996</v>
      </c>
      <c r="X36" s="166"/>
      <c r="Y36" s="67"/>
      <c r="Z36" s="166"/>
      <c r="AA36" s="67"/>
      <c r="AB36" s="166"/>
      <c r="AC36" s="67"/>
      <c r="AD36" s="167"/>
      <c r="AE36" s="118"/>
      <c r="AF36" s="71">
        <f>N36</f>
        <v>5910.2389999999996</v>
      </c>
      <c r="AG36" s="166"/>
      <c r="AH36" s="67"/>
      <c r="AI36" s="166"/>
      <c r="AJ36" s="67"/>
      <c r="AK36" s="166"/>
      <c r="AL36" s="67"/>
      <c r="AM36" s="167"/>
      <c r="AN36" s="118"/>
    </row>
    <row r="37" spans="1:40" x14ac:dyDescent="0.2">
      <c r="A37" s="161"/>
      <c r="B37" s="168" t="s">
        <v>54</v>
      </c>
      <c r="C37" s="169" t="s">
        <v>51</v>
      </c>
      <c r="D37" s="71">
        <f>IF(ISERR(D38/D36*1000),0,D38/D36*1000)</f>
        <v>0</v>
      </c>
      <c r="E37" s="170"/>
      <c r="F37" s="63">
        <f>IF(ISERR(F38/F36*1000),0,F38/F36*1000)</f>
        <v>5549.3112825438293</v>
      </c>
      <c r="G37" s="165"/>
      <c r="H37" s="171"/>
      <c r="I37" s="165"/>
      <c r="J37" s="171"/>
      <c r="K37" s="165"/>
      <c r="L37" s="171"/>
      <c r="M37" s="165"/>
      <c r="N37" s="71">
        <f>IF(ISERR(N38/N36*1000),0,N38/N36*1000)</f>
        <v>5695.0753302768753</v>
      </c>
      <c r="O37" s="165"/>
      <c r="P37" s="171"/>
      <c r="Q37" s="165"/>
      <c r="R37" s="171"/>
      <c r="S37" s="165"/>
      <c r="T37" s="171"/>
      <c r="U37" s="167"/>
      <c r="V37" s="118">
        <f>IF(ISERR(N37/F37*100),0,N37/F37*100)</f>
        <v>102.62670519477919</v>
      </c>
      <c r="W37" s="71">
        <f>IF(ISERR(W38/W36*1000),0,W38/W36*1000)</f>
        <v>5922.8783434879506</v>
      </c>
      <c r="X37" s="165"/>
      <c r="Y37" s="171"/>
      <c r="Z37" s="165"/>
      <c r="AA37" s="171"/>
      <c r="AB37" s="165"/>
      <c r="AC37" s="171"/>
      <c r="AD37" s="167"/>
      <c r="AE37" s="118">
        <f t="shared" ref="AE37:AE38" si="8">IF(ISERR(W37/N37*100),0,W37/N37*100)</f>
        <v>104</v>
      </c>
      <c r="AF37" s="71">
        <f>IF(ISERR(AF38/AF36*1000),0,AF38/AF36*1000)</f>
        <v>6159.7934772274693</v>
      </c>
      <c r="AG37" s="165"/>
      <c r="AH37" s="171"/>
      <c r="AI37" s="165"/>
      <c r="AJ37" s="171"/>
      <c r="AK37" s="165"/>
      <c r="AL37" s="171"/>
      <c r="AM37" s="167"/>
      <c r="AN37" s="118">
        <f t="shared" ref="AN37:AN38" si="9">IF(ISERR(AF37/W37*100),0,AF37/W37*100)</f>
        <v>104</v>
      </c>
    </row>
    <row r="38" spans="1:40" x14ac:dyDescent="0.2">
      <c r="A38" s="172"/>
      <c r="B38" s="168" t="s">
        <v>55</v>
      </c>
      <c r="C38" s="113" t="s">
        <v>52</v>
      </c>
      <c r="D38" s="63"/>
      <c r="E38" s="170"/>
      <c r="F38" s="71">
        <v>35068.320627494679</v>
      </c>
      <c r="G38" s="165"/>
      <c r="H38" s="66"/>
      <c r="I38" s="165"/>
      <c r="J38" s="66"/>
      <c r="K38" s="165"/>
      <c r="L38" s="66"/>
      <c r="M38" s="165"/>
      <c r="N38" s="71">
        <v>33659.256324940266</v>
      </c>
      <c r="O38" s="166"/>
      <c r="P38" s="67"/>
      <c r="Q38" s="166"/>
      <c r="R38" s="67"/>
      <c r="S38" s="166"/>
      <c r="T38" s="67"/>
      <c r="U38" s="167"/>
      <c r="V38" s="118">
        <f>IF(ISERR(N38/F38*100),0,N38/F38*100)</f>
        <v>95.981945307498805</v>
      </c>
      <c r="W38" s="71">
        <v>35005.626577937881</v>
      </c>
      <c r="X38" s="166"/>
      <c r="Y38" s="67"/>
      <c r="Z38" s="166"/>
      <c r="AA38" s="67"/>
      <c r="AB38" s="166"/>
      <c r="AC38" s="67"/>
      <c r="AD38" s="167"/>
      <c r="AE38" s="118">
        <f t="shared" si="8"/>
        <v>104</v>
      </c>
      <c r="AF38" s="71">
        <v>36405.8516410554</v>
      </c>
      <c r="AG38" s="166"/>
      <c r="AH38" s="67"/>
      <c r="AI38" s="166"/>
      <c r="AJ38" s="67"/>
      <c r="AK38" s="166"/>
      <c r="AL38" s="67"/>
      <c r="AM38" s="167"/>
      <c r="AN38" s="118">
        <f t="shared" si="9"/>
        <v>104</v>
      </c>
    </row>
    <row r="39" spans="1:40" ht="13.5" x14ac:dyDescent="0.2">
      <c r="A39" s="161"/>
      <c r="B39" s="174" t="s">
        <v>58</v>
      </c>
      <c r="C39" s="142" t="s">
        <v>50</v>
      </c>
      <c r="D39" s="63">
        <v>15816.361000000001</v>
      </c>
      <c r="E39" s="170"/>
      <c r="F39" s="71">
        <v>15421.391604829481</v>
      </c>
      <c r="G39" s="165"/>
      <c r="H39" s="66"/>
      <c r="I39" s="165"/>
      <c r="J39" s="66"/>
      <c r="K39" s="165"/>
      <c r="L39" s="66"/>
      <c r="M39" s="165"/>
      <c r="N39" s="71">
        <v>15362.206</v>
      </c>
      <c r="O39" s="166"/>
      <c r="P39" s="67"/>
      <c r="Q39" s="166"/>
      <c r="R39" s="67"/>
      <c r="S39" s="166"/>
      <c r="T39" s="67"/>
      <c r="U39" s="167"/>
      <c r="V39" s="118"/>
      <c r="W39" s="71">
        <f>N39</f>
        <v>15362.206</v>
      </c>
      <c r="X39" s="166"/>
      <c r="Y39" s="67"/>
      <c r="Z39" s="166"/>
      <c r="AA39" s="67"/>
      <c r="AB39" s="166"/>
      <c r="AC39" s="67"/>
      <c r="AD39" s="167"/>
      <c r="AE39" s="118"/>
      <c r="AF39" s="71">
        <f>N39</f>
        <v>15362.206</v>
      </c>
      <c r="AG39" s="166"/>
      <c r="AH39" s="67"/>
      <c r="AI39" s="166"/>
      <c r="AJ39" s="67"/>
      <c r="AK39" s="166"/>
      <c r="AL39" s="67"/>
      <c r="AM39" s="167"/>
      <c r="AN39" s="118"/>
    </row>
    <row r="40" spans="1:40" x14ac:dyDescent="0.2">
      <c r="A40" s="161"/>
      <c r="B40" s="168" t="s">
        <v>54</v>
      </c>
      <c r="C40" s="169" t="s">
        <v>51</v>
      </c>
      <c r="D40" s="71">
        <f>IF(ISERR(D41/D39*1000),0,D41/D39*1000)</f>
        <v>0</v>
      </c>
      <c r="E40" s="170"/>
      <c r="F40" s="63">
        <f>IF(ISERR(F41/F39*1000),0,F41/F39*1000)</f>
        <v>5511.6275334421725</v>
      </c>
      <c r="G40" s="165"/>
      <c r="H40" s="171"/>
      <c r="I40" s="165"/>
      <c r="J40" s="171"/>
      <c r="K40" s="165"/>
      <c r="L40" s="171"/>
      <c r="M40" s="165"/>
      <c r="N40" s="71">
        <f>IF(ISERR(N41/N39*1000),0,N41/N39*1000)</f>
        <v>5655.9278277360145</v>
      </c>
      <c r="O40" s="165"/>
      <c r="P40" s="171"/>
      <c r="Q40" s="165"/>
      <c r="R40" s="171"/>
      <c r="S40" s="165"/>
      <c r="T40" s="171"/>
      <c r="U40" s="167"/>
      <c r="V40" s="118">
        <f>IF(ISERR(N40/F40*100),0,N40/F40*100)</f>
        <v>102.61810678276588</v>
      </c>
      <c r="W40" s="71">
        <f>IF(ISERR(W41/W39*1000),0,W41/W39*1000)</f>
        <v>5882.1649408454559</v>
      </c>
      <c r="X40" s="165"/>
      <c r="Y40" s="171"/>
      <c r="Z40" s="165"/>
      <c r="AA40" s="171"/>
      <c r="AB40" s="165"/>
      <c r="AC40" s="171"/>
      <c r="AD40" s="167"/>
      <c r="AE40" s="118">
        <f>IF(ISERR(W40/O40*100),0,W40/O40*100)</f>
        <v>0</v>
      </c>
      <c r="AF40" s="71">
        <f>IF(ISERR(AF41/AF39*1000),0,AF41/AF39*1000)</f>
        <v>6117.4515384792739</v>
      </c>
      <c r="AG40" s="165"/>
      <c r="AH40" s="171"/>
      <c r="AI40" s="165"/>
      <c r="AJ40" s="171"/>
      <c r="AK40" s="165"/>
      <c r="AL40" s="171"/>
      <c r="AM40" s="167"/>
      <c r="AN40" s="118">
        <f>IF(ISERR(AF40/X40*100),0,AF40/X40*100)</f>
        <v>0</v>
      </c>
    </row>
    <row r="41" spans="1:40" x14ac:dyDescent="0.2">
      <c r="A41" s="172"/>
      <c r="B41" s="168" t="s">
        <v>55</v>
      </c>
      <c r="C41" s="113" t="s">
        <v>52</v>
      </c>
      <c r="D41" s="63"/>
      <c r="E41" s="170"/>
      <c r="F41" s="71">
        <v>84996.966573172147</v>
      </c>
      <c r="G41" s="165"/>
      <c r="H41" s="66"/>
      <c r="I41" s="165"/>
      <c r="J41" s="66"/>
      <c r="K41" s="165"/>
      <c r="L41" s="66"/>
      <c r="M41" s="165"/>
      <c r="N41" s="71">
        <v>86887.52841081316</v>
      </c>
      <c r="O41" s="166"/>
      <c r="P41" s="67"/>
      <c r="Q41" s="166"/>
      <c r="R41" s="67"/>
      <c r="S41" s="166"/>
      <c r="T41" s="67"/>
      <c r="U41" s="167"/>
      <c r="V41" s="118">
        <f>IF(ISERR(N41/F41*100),0,N41/F41*100)</f>
        <v>102.22426977557306</v>
      </c>
      <c r="W41" s="71">
        <v>90363.029547245707</v>
      </c>
      <c r="X41" s="166"/>
      <c r="Y41" s="67"/>
      <c r="Z41" s="166"/>
      <c r="AA41" s="67"/>
      <c r="AB41" s="166"/>
      <c r="AC41" s="67"/>
      <c r="AD41" s="167"/>
      <c r="AE41" s="118">
        <f>IF(ISERR(W41/O41*100),0,W41/O41*100)</f>
        <v>0</v>
      </c>
      <c r="AF41" s="71">
        <v>93977.550729135532</v>
      </c>
      <c r="AG41" s="166"/>
      <c r="AH41" s="67"/>
      <c r="AI41" s="166"/>
      <c r="AJ41" s="67"/>
      <c r="AK41" s="166"/>
      <c r="AL41" s="67"/>
      <c r="AM41" s="167"/>
      <c r="AN41" s="118">
        <f>IF(ISERR(AF41/X41*100),0,AF41/X41*100)</f>
        <v>0</v>
      </c>
    </row>
    <row r="42" spans="1:40" ht="13.5" x14ac:dyDescent="0.2">
      <c r="A42" s="161"/>
      <c r="B42" s="174" t="s">
        <v>59</v>
      </c>
      <c r="C42" s="142" t="s">
        <v>50</v>
      </c>
      <c r="D42" s="63"/>
      <c r="E42" s="170"/>
      <c r="F42" s="71"/>
      <c r="G42" s="165"/>
      <c r="H42" s="66"/>
      <c r="I42" s="165"/>
      <c r="J42" s="66"/>
      <c r="K42" s="165"/>
      <c r="L42" s="66"/>
      <c r="M42" s="165"/>
      <c r="N42" s="71"/>
      <c r="O42" s="166"/>
      <c r="P42" s="67"/>
      <c r="Q42" s="166"/>
      <c r="R42" s="67"/>
      <c r="S42" s="166"/>
      <c r="T42" s="67"/>
      <c r="U42" s="167"/>
      <c r="V42" s="118"/>
      <c r="W42" s="71"/>
      <c r="X42" s="166"/>
      <c r="Y42" s="67"/>
      <c r="Z42" s="166"/>
      <c r="AA42" s="67"/>
      <c r="AB42" s="166"/>
      <c r="AC42" s="67"/>
      <c r="AD42" s="167"/>
      <c r="AE42" s="118"/>
      <c r="AF42" s="71"/>
      <c r="AG42" s="166"/>
      <c r="AH42" s="67"/>
      <c r="AI42" s="166"/>
      <c r="AJ42" s="67"/>
      <c r="AK42" s="166"/>
      <c r="AL42" s="67"/>
      <c r="AM42" s="167"/>
      <c r="AN42" s="118"/>
    </row>
    <row r="43" spans="1:40" x14ac:dyDescent="0.2">
      <c r="A43" s="161"/>
      <c r="B43" s="168" t="s">
        <v>54</v>
      </c>
      <c r="C43" s="169" t="s">
        <v>51</v>
      </c>
      <c r="D43" s="71">
        <f>IF(ISERR(D44/D42*1000),0,D44/D42*1000)</f>
        <v>0</v>
      </c>
      <c r="E43" s="170"/>
      <c r="F43" s="63"/>
      <c r="G43" s="165"/>
      <c r="H43" s="171"/>
      <c r="I43" s="165"/>
      <c r="J43" s="171"/>
      <c r="K43" s="165"/>
      <c r="L43" s="171"/>
      <c r="M43" s="165"/>
      <c r="N43" s="71"/>
      <c r="O43" s="165"/>
      <c r="P43" s="171"/>
      <c r="Q43" s="165"/>
      <c r="R43" s="171"/>
      <c r="S43" s="175"/>
      <c r="T43" s="171"/>
      <c r="U43" s="167"/>
      <c r="V43" s="118">
        <f>IF(ISERR(N43/F43*100),0,N43/F43*100)</f>
        <v>0</v>
      </c>
      <c r="W43" s="71"/>
      <c r="X43" s="165"/>
      <c r="Y43" s="171"/>
      <c r="Z43" s="165"/>
      <c r="AA43" s="171"/>
      <c r="AB43" s="175"/>
      <c r="AC43" s="171"/>
      <c r="AD43" s="167"/>
      <c r="AE43" s="118">
        <f>IF(ISERR(W43/O43*100),0,W43/O43*100)</f>
        <v>0</v>
      </c>
      <c r="AF43" s="71"/>
      <c r="AG43" s="165"/>
      <c r="AH43" s="171"/>
      <c r="AI43" s="165"/>
      <c r="AJ43" s="171"/>
      <c r="AK43" s="175"/>
      <c r="AL43" s="171"/>
      <c r="AM43" s="167"/>
      <c r="AN43" s="118">
        <f>IF(ISERR(AF43/X43*100),0,AF43/X43*100)</f>
        <v>0</v>
      </c>
    </row>
    <row r="44" spans="1:40" x14ac:dyDescent="0.2">
      <c r="A44" s="172"/>
      <c r="B44" s="168" t="s">
        <v>55</v>
      </c>
      <c r="C44" s="113" t="s">
        <v>52</v>
      </c>
      <c r="D44" s="63"/>
      <c r="E44" s="170"/>
      <c r="F44" s="71"/>
      <c r="G44" s="165"/>
      <c r="H44" s="66"/>
      <c r="I44" s="165"/>
      <c r="J44" s="66"/>
      <c r="K44" s="165"/>
      <c r="L44" s="66"/>
      <c r="M44" s="165"/>
      <c r="N44" s="71"/>
      <c r="O44" s="166"/>
      <c r="P44" s="67"/>
      <c r="Q44" s="176"/>
      <c r="R44" s="67"/>
      <c r="S44" s="176"/>
      <c r="T44" s="67"/>
      <c r="U44" s="167"/>
      <c r="V44" s="118">
        <f>IF(ISERR(N44/F44*100),0,N44/F44*100)</f>
        <v>0</v>
      </c>
      <c r="W44" s="71"/>
      <c r="X44" s="166"/>
      <c r="Y44" s="67"/>
      <c r="Z44" s="176"/>
      <c r="AA44" s="67"/>
      <c r="AB44" s="176"/>
      <c r="AC44" s="67"/>
      <c r="AD44" s="167"/>
      <c r="AE44" s="118">
        <f>IF(ISERR(W44/O44*100),0,W44/O44*100)</f>
        <v>0</v>
      </c>
      <c r="AF44" s="71"/>
      <c r="AG44" s="166"/>
      <c r="AH44" s="67"/>
      <c r="AI44" s="176"/>
      <c r="AJ44" s="67"/>
      <c r="AK44" s="176"/>
      <c r="AL44" s="67"/>
      <c r="AM44" s="167"/>
      <c r="AN44" s="118">
        <f>IF(ISERR(AF44/X44*100),0,AF44/X44*100)</f>
        <v>0</v>
      </c>
    </row>
    <row r="45" spans="1:40" x14ac:dyDescent="0.2">
      <c r="A45" s="161" t="s">
        <v>60</v>
      </c>
      <c r="B45" s="177" t="s">
        <v>61</v>
      </c>
      <c r="C45" s="113" t="s">
        <v>62</v>
      </c>
      <c r="D45" s="63"/>
      <c r="E45" s="164"/>
      <c r="F45" s="71"/>
      <c r="G45" s="175"/>
      <c r="H45" s="66"/>
      <c r="I45" s="175"/>
      <c r="J45" s="66"/>
      <c r="K45" s="175"/>
      <c r="L45" s="66"/>
      <c r="M45" s="175"/>
      <c r="N45" s="71"/>
      <c r="O45" s="176"/>
      <c r="P45" s="67"/>
      <c r="Q45" s="176"/>
      <c r="R45" s="67"/>
      <c r="S45" s="176"/>
      <c r="T45" s="67"/>
      <c r="U45" s="167"/>
      <c r="V45" s="139"/>
      <c r="W45" s="71"/>
      <c r="X45" s="176"/>
      <c r="Y45" s="67"/>
      <c r="Z45" s="176"/>
      <c r="AA45" s="67"/>
      <c r="AB45" s="176"/>
      <c r="AC45" s="67"/>
      <c r="AD45" s="167"/>
      <c r="AE45" s="139"/>
      <c r="AF45" s="71"/>
      <c r="AG45" s="176"/>
      <c r="AH45" s="67"/>
      <c r="AI45" s="176"/>
      <c r="AJ45" s="67"/>
      <c r="AK45" s="176"/>
      <c r="AL45" s="67"/>
      <c r="AM45" s="167"/>
      <c r="AN45" s="139"/>
    </row>
    <row r="46" spans="1:40" x14ac:dyDescent="0.2">
      <c r="A46" s="161"/>
      <c r="B46" s="178"/>
      <c r="C46" s="142" t="s">
        <v>63</v>
      </c>
      <c r="D46" s="71">
        <f>IF(ISERR(D47/D45*1000),0,D47/D45*1000)</f>
        <v>0</v>
      </c>
      <c r="E46" s="170"/>
      <c r="F46" s="63"/>
      <c r="G46" s="175"/>
      <c r="H46" s="171"/>
      <c r="I46" s="175"/>
      <c r="J46" s="171"/>
      <c r="K46" s="175"/>
      <c r="L46" s="171"/>
      <c r="M46" s="175"/>
      <c r="N46" s="71"/>
      <c r="O46" s="175"/>
      <c r="P46" s="171"/>
      <c r="Q46" s="175"/>
      <c r="R46" s="171"/>
      <c r="S46" s="175"/>
      <c r="T46" s="171"/>
      <c r="U46" s="167"/>
      <c r="V46" s="118">
        <f>IF(ISERR(N46/F46*100),0,N46/F46*100)</f>
        <v>0</v>
      </c>
      <c r="W46" s="71"/>
      <c r="X46" s="175"/>
      <c r="Y46" s="171"/>
      <c r="Z46" s="175"/>
      <c r="AA46" s="171"/>
      <c r="AB46" s="175"/>
      <c r="AC46" s="171"/>
      <c r="AD46" s="167"/>
      <c r="AE46" s="118">
        <f>IF(ISERR(W46/O46*100),0,W46/O46*100)</f>
        <v>0</v>
      </c>
      <c r="AF46" s="71"/>
      <c r="AG46" s="175"/>
      <c r="AH46" s="171"/>
      <c r="AI46" s="175"/>
      <c r="AJ46" s="171"/>
      <c r="AK46" s="175"/>
      <c r="AL46" s="171"/>
      <c r="AM46" s="167"/>
      <c r="AN46" s="118">
        <f>IF(ISERR(AF46/X46*100),0,AF46/X46*100)</f>
        <v>0</v>
      </c>
    </row>
    <row r="47" spans="1:40" x14ac:dyDescent="0.2">
      <c r="A47" s="172"/>
      <c r="B47" s="179"/>
      <c r="C47" s="113" t="s">
        <v>52</v>
      </c>
      <c r="D47" s="63"/>
      <c r="E47" s="170"/>
      <c r="F47" s="71"/>
      <c r="G47" s="175"/>
      <c r="H47" s="66"/>
      <c r="I47" s="175"/>
      <c r="J47" s="66"/>
      <c r="K47" s="175"/>
      <c r="L47" s="66"/>
      <c r="M47" s="175"/>
      <c r="N47" s="71"/>
      <c r="O47" s="176"/>
      <c r="P47" s="67"/>
      <c r="Q47" s="176"/>
      <c r="R47" s="67"/>
      <c r="S47" s="176"/>
      <c r="T47" s="67"/>
      <c r="U47" s="180"/>
      <c r="V47" s="118">
        <f>IF(ISERR(N47/F47*100),0,N47/F47*100)</f>
        <v>0</v>
      </c>
      <c r="W47" s="71"/>
      <c r="X47" s="176"/>
      <c r="Y47" s="67"/>
      <c r="Z47" s="176"/>
      <c r="AA47" s="67"/>
      <c r="AB47" s="176"/>
      <c r="AC47" s="67"/>
      <c r="AD47" s="180"/>
      <c r="AE47" s="118">
        <f>IF(ISERR(W47/O47*100),0,W47/O47*100)</f>
        <v>0</v>
      </c>
      <c r="AF47" s="71"/>
      <c r="AG47" s="176"/>
      <c r="AH47" s="67"/>
      <c r="AI47" s="176"/>
      <c r="AJ47" s="67"/>
      <c r="AK47" s="176"/>
      <c r="AL47" s="67"/>
      <c r="AM47" s="180"/>
      <c r="AN47" s="118">
        <f>IF(ISERR(AF47/X47*100),0,AF47/X47*100)</f>
        <v>0</v>
      </c>
    </row>
    <row r="48" spans="1:40" x14ac:dyDescent="0.2">
      <c r="A48" s="161" t="s">
        <v>64</v>
      </c>
      <c r="B48" s="177" t="s">
        <v>65</v>
      </c>
      <c r="C48" s="113" t="s">
        <v>62</v>
      </c>
      <c r="D48" s="63"/>
      <c r="E48" s="164"/>
      <c r="F48" s="71"/>
      <c r="G48" s="175"/>
      <c r="H48" s="66"/>
      <c r="I48" s="175"/>
      <c r="J48" s="66"/>
      <c r="K48" s="175"/>
      <c r="L48" s="66"/>
      <c r="M48" s="175"/>
      <c r="N48" s="71"/>
      <c r="O48" s="176"/>
      <c r="P48" s="67"/>
      <c r="Q48" s="176"/>
      <c r="R48" s="67"/>
      <c r="S48" s="176"/>
      <c r="T48" s="67"/>
      <c r="U48" s="180"/>
      <c r="V48" s="139"/>
      <c r="W48" s="71"/>
      <c r="X48" s="176"/>
      <c r="Y48" s="67"/>
      <c r="Z48" s="176"/>
      <c r="AA48" s="67"/>
      <c r="AB48" s="176"/>
      <c r="AC48" s="67"/>
      <c r="AD48" s="180"/>
      <c r="AE48" s="139"/>
      <c r="AF48" s="71"/>
      <c r="AG48" s="176"/>
      <c r="AH48" s="67"/>
      <c r="AI48" s="176"/>
      <c r="AJ48" s="67"/>
      <c r="AK48" s="176"/>
      <c r="AL48" s="67"/>
      <c r="AM48" s="180"/>
      <c r="AN48" s="139"/>
    </row>
    <row r="49" spans="1:40" x14ac:dyDescent="0.2">
      <c r="A49" s="161"/>
      <c r="B49" s="178"/>
      <c r="C49" s="142" t="s">
        <v>63</v>
      </c>
      <c r="D49" s="71">
        <f>IF(ISERR(D50/D48*1000),0,D50/D48*1000)</f>
        <v>0</v>
      </c>
      <c r="E49" s="170"/>
      <c r="F49" s="63"/>
      <c r="G49" s="175"/>
      <c r="H49" s="171"/>
      <c r="I49" s="175"/>
      <c r="J49" s="171"/>
      <c r="K49" s="175"/>
      <c r="L49" s="171"/>
      <c r="M49" s="175"/>
      <c r="N49" s="71"/>
      <c r="O49" s="175"/>
      <c r="P49" s="171"/>
      <c r="Q49" s="175"/>
      <c r="R49" s="171"/>
      <c r="S49" s="175"/>
      <c r="T49" s="171"/>
      <c r="U49" s="167"/>
      <c r="V49" s="118">
        <f>IF(ISERR(N49/F49*100),0,N49/F49*100)</f>
        <v>0</v>
      </c>
      <c r="W49" s="71"/>
      <c r="X49" s="175"/>
      <c r="Y49" s="171"/>
      <c r="Z49" s="175"/>
      <c r="AA49" s="171"/>
      <c r="AB49" s="175"/>
      <c r="AC49" s="171"/>
      <c r="AD49" s="167"/>
      <c r="AE49" s="118">
        <f>IF(ISERR(W49/O49*100),0,W49/O49*100)</f>
        <v>0</v>
      </c>
      <c r="AF49" s="71"/>
      <c r="AG49" s="175"/>
      <c r="AH49" s="171"/>
      <c r="AI49" s="175"/>
      <c r="AJ49" s="171"/>
      <c r="AK49" s="175"/>
      <c r="AL49" s="171"/>
      <c r="AM49" s="167"/>
      <c r="AN49" s="118">
        <f>IF(ISERR(AF49/X49*100),0,AF49/X49*100)</f>
        <v>0</v>
      </c>
    </row>
    <row r="50" spans="1:40" x14ac:dyDescent="0.2">
      <c r="A50" s="172"/>
      <c r="B50" s="179"/>
      <c r="C50" s="113" t="s">
        <v>52</v>
      </c>
      <c r="D50" s="63"/>
      <c r="E50" s="170"/>
      <c r="F50" s="71"/>
      <c r="G50" s="175"/>
      <c r="H50" s="66"/>
      <c r="I50" s="175"/>
      <c r="J50" s="66"/>
      <c r="K50" s="175"/>
      <c r="L50" s="66"/>
      <c r="M50" s="175"/>
      <c r="N50" s="71"/>
      <c r="O50" s="176"/>
      <c r="P50" s="67"/>
      <c r="Q50" s="176"/>
      <c r="R50" s="67"/>
      <c r="S50" s="176"/>
      <c r="T50" s="67"/>
      <c r="U50" s="180"/>
      <c r="V50" s="118">
        <f>IF(ISERR(N50/F50*100),0,N50/F50*100)</f>
        <v>0</v>
      </c>
      <c r="W50" s="71"/>
      <c r="X50" s="176"/>
      <c r="Y50" s="67"/>
      <c r="Z50" s="176"/>
      <c r="AA50" s="67"/>
      <c r="AB50" s="176"/>
      <c r="AC50" s="67"/>
      <c r="AD50" s="180"/>
      <c r="AE50" s="118">
        <f>IF(ISERR(W50/O50*100),0,W50/O50*100)</f>
        <v>0</v>
      </c>
      <c r="AF50" s="71"/>
      <c r="AG50" s="176"/>
      <c r="AH50" s="67"/>
      <c r="AI50" s="176"/>
      <c r="AJ50" s="67"/>
      <c r="AK50" s="176"/>
      <c r="AL50" s="67"/>
      <c r="AM50" s="180"/>
      <c r="AN50" s="118">
        <f>IF(ISERR(AF50/X50*100),0,AF50/X50*100)</f>
        <v>0</v>
      </c>
    </row>
    <row r="51" spans="1:40" x14ac:dyDescent="0.2">
      <c r="A51" s="161" t="s">
        <v>66</v>
      </c>
      <c r="B51" s="181" t="s">
        <v>67</v>
      </c>
      <c r="C51" s="113" t="s">
        <v>62</v>
      </c>
      <c r="D51" s="63">
        <v>218</v>
      </c>
      <c r="E51" s="164"/>
      <c r="F51" s="71">
        <v>219.60443018133932</v>
      </c>
      <c r="G51" s="175"/>
      <c r="H51" s="66"/>
      <c r="I51" s="175"/>
      <c r="J51" s="66"/>
      <c r="K51" s="175"/>
      <c r="L51" s="66"/>
      <c r="M51" s="175"/>
      <c r="N51" s="71">
        <v>170.53899999999999</v>
      </c>
      <c r="O51" s="176"/>
      <c r="P51" s="67"/>
      <c r="Q51" s="176"/>
      <c r="R51" s="67"/>
      <c r="S51" s="176"/>
      <c r="T51" s="67"/>
      <c r="U51" s="180"/>
      <c r="V51" s="139"/>
      <c r="W51" s="71">
        <f>N51</f>
        <v>170.53899999999999</v>
      </c>
      <c r="X51" s="176"/>
      <c r="Y51" s="67"/>
      <c r="Z51" s="176"/>
      <c r="AA51" s="67"/>
      <c r="AB51" s="176"/>
      <c r="AC51" s="67"/>
      <c r="AD51" s="180"/>
      <c r="AE51" s="139"/>
      <c r="AF51" s="71">
        <f>N51</f>
        <v>170.53899999999999</v>
      </c>
      <c r="AG51" s="176"/>
      <c r="AH51" s="67"/>
      <c r="AI51" s="176"/>
      <c r="AJ51" s="67"/>
      <c r="AK51" s="176"/>
      <c r="AL51" s="67"/>
      <c r="AM51" s="180"/>
      <c r="AN51" s="139"/>
    </row>
    <row r="52" spans="1:40" x14ac:dyDescent="0.2">
      <c r="A52" s="161"/>
      <c r="B52" s="181"/>
      <c r="C52" s="142" t="s">
        <v>63</v>
      </c>
      <c r="D52" s="71">
        <f>IF(ISERR(D53/D51*1000),0,D53/D51*1000)</f>
        <v>5823.1238073394507</v>
      </c>
      <c r="E52" s="170"/>
      <c r="F52" s="63">
        <f>IF(ISERR(F53/F51*1000),0,F53/F51*1000)</f>
        <v>6229.96</v>
      </c>
      <c r="G52" s="175"/>
      <c r="H52" s="171"/>
      <c r="I52" s="175"/>
      <c r="J52" s="171"/>
      <c r="K52" s="175"/>
      <c r="L52" s="171"/>
      <c r="M52" s="175"/>
      <c r="N52" s="71">
        <f>IF(ISERR(N53/N51*1000),0,N53/N51*1000)</f>
        <v>6273.3777450775569</v>
      </c>
      <c r="O52" s="175"/>
      <c r="P52" s="171"/>
      <c r="Q52" s="175"/>
      <c r="R52" s="171"/>
      <c r="S52" s="175"/>
      <c r="T52" s="171"/>
      <c r="U52" s="167"/>
      <c r="V52" s="118">
        <f>IF(ISERR(N52/F52*100),0,N52/F52*100)</f>
        <v>100.69691852078594</v>
      </c>
      <c r="W52" s="71">
        <f>IF(ISERR(W53/W51*1000),0,W53/W51*1000)</f>
        <v>6524.312854880659</v>
      </c>
      <c r="X52" s="175"/>
      <c r="Y52" s="171"/>
      <c r="Z52" s="175"/>
      <c r="AA52" s="171"/>
      <c r="AB52" s="175"/>
      <c r="AC52" s="171"/>
      <c r="AD52" s="167"/>
      <c r="AE52" s="118">
        <f>IF(ISERR(W52/O52*100),0,W52/O52*100)</f>
        <v>0</v>
      </c>
      <c r="AF52" s="71">
        <f>IF(ISERR(AF53/AF51*1000),0,AF53/AF51*1000)</f>
        <v>6785.2853690758857</v>
      </c>
      <c r="AG52" s="175"/>
      <c r="AH52" s="171"/>
      <c r="AI52" s="175"/>
      <c r="AJ52" s="171"/>
      <c r="AK52" s="175"/>
      <c r="AL52" s="171"/>
      <c r="AM52" s="167"/>
      <c r="AN52" s="118">
        <f>IF(ISERR(AF52/X52*100),0,AF52/X52*100)</f>
        <v>0</v>
      </c>
    </row>
    <row r="53" spans="1:40" x14ac:dyDescent="0.2">
      <c r="A53" s="172"/>
      <c r="B53" s="181"/>
      <c r="C53" s="113" t="s">
        <v>52</v>
      </c>
      <c r="D53" s="63">
        <v>1269.4409900000001</v>
      </c>
      <c r="E53" s="170"/>
      <c r="F53" s="71">
        <v>1368.1268158525368</v>
      </c>
      <c r="G53" s="175"/>
      <c r="H53" s="66"/>
      <c r="I53" s="175"/>
      <c r="J53" s="66"/>
      <c r="K53" s="175"/>
      <c r="L53" s="66"/>
      <c r="M53" s="175"/>
      <c r="N53" s="71">
        <v>1069.8555672677815</v>
      </c>
      <c r="O53" s="176"/>
      <c r="P53" s="67"/>
      <c r="Q53" s="176"/>
      <c r="R53" s="67"/>
      <c r="S53" s="176"/>
      <c r="T53" s="67"/>
      <c r="U53" s="180"/>
      <c r="V53" s="118">
        <f>IF(ISERR(N53/F53*100),0,N53/F53*100)</f>
        <v>78.198567184805157</v>
      </c>
      <c r="W53" s="71">
        <v>1112.6497899584926</v>
      </c>
      <c r="X53" s="176"/>
      <c r="Y53" s="67"/>
      <c r="Z53" s="176"/>
      <c r="AA53" s="67"/>
      <c r="AB53" s="176"/>
      <c r="AC53" s="67"/>
      <c r="AD53" s="180"/>
      <c r="AE53" s="118">
        <f>IF(ISERR(W53/O53*100),0,W53/O53*100)</f>
        <v>0</v>
      </c>
      <c r="AF53" s="71">
        <v>1157.1557815568324</v>
      </c>
      <c r="AG53" s="176"/>
      <c r="AH53" s="67"/>
      <c r="AI53" s="176"/>
      <c r="AJ53" s="67"/>
      <c r="AK53" s="176"/>
      <c r="AL53" s="67"/>
      <c r="AM53" s="180"/>
      <c r="AN53" s="118">
        <f>IF(ISERR(AF53/X53*100),0,AF53/X53*100)</f>
        <v>0</v>
      </c>
    </row>
    <row r="54" spans="1:40" x14ac:dyDescent="0.2">
      <c r="A54" s="161" t="s">
        <v>68</v>
      </c>
      <c r="B54" s="181" t="s">
        <v>69</v>
      </c>
      <c r="C54" s="113" t="s">
        <v>62</v>
      </c>
      <c r="D54" s="63"/>
      <c r="E54" s="164"/>
      <c r="F54" s="71"/>
      <c r="G54" s="175"/>
      <c r="H54" s="66"/>
      <c r="I54" s="175"/>
      <c r="J54" s="66"/>
      <c r="K54" s="175"/>
      <c r="L54" s="66"/>
      <c r="M54" s="175"/>
      <c r="N54" s="71"/>
      <c r="O54" s="176"/>
      <c r="P54" s="67"/>
      <c r="Q54" s="176"/>
      <c r="R54" s="67"/>
      <c r="S54" s="176"/>
      <c r="T54" s="67"/>
      <c r="U54" s="180"/>
      <c r="V54" s="139"/>
      <c r="W54" s="71"/>
      <c r="X54" s="176"/>
      <c r="Y54" s="67"/>
      <c r="Z54" s="176"/>
      <c r="AA54" s="67"/>
      <c r="AB54" s="176"/>
      <c r="AC54" s="67"/>
      <c r="AD54" s="180"/>
      <c r="AE54" s="139"/>
      <c r="AF54" s="71"/>
      <c r="AG54" s="176"/>
      <c r="AH54" s="67"/>
      <c r="AI54" s="176"/>
      <c r="AJ54" s="67"/>
      <c r="AK54" s="176"/>
      <c r="AL54" s="67"/>
      <c r="AM54" s="180"/>
      <c r="AN54" s="139"/>
    </row>
    <row r="55" spans="1:40" x14ac:dyDescent="0.2">
      <c r="A55" s="161"/>
      <c r="B55" s="181"/>
      <c r="C55" s="142" t="s">
        <v>63</v>
      </c>
      <c r="D55" s="71">
        <f>IF(ISERR(D56/D54*1000),0,D56/D54*1000)</f>
        <v>0</v>
      </c>
      <c r="E55" s="170"/>
      <c r="F55" s="63"/>
      <c r="G55" s="175"/>
      <c r="H55" s="171"/>
      <c r="I55" s="175"/>
      <c r="J55" s="171"/>
      <c r="K55" s="175"/>
      <c r="L55" s="171"/>
      <c r="M55" s="175"/>
      <c r="N55" s="71"/>
      <c r="O55" s="175"/>
      <c r="P55" s="171"/>
      <c r="Q55" s="175"/>
      <c r="R55" s="171"/>
      <c r="S55" s="175"/>
      <c r="T55" s="171"/>
      <c r="U55" s="167"/>
      <c r="V55" s="118">
        <f>IF(ISERR(N55/F55*100),0,N55/F55*100)</f>
        <v>0</v>
      </c>
      <c r="W55" s="71"/>
      <c r="X55" s="175"/>
      <c r="Y55" s="171"/>
      <c r="Z55" s="175"/>
      <c r="AA55" s="171"/>
      <c r="AB55" s="175"/>
      <c r="AC55" s="171"/>
      <c r="AD55" s="167"/>
      <c r="AE55" s="118">
        <f>IF(ISERR(W55/O55*100),0,W55/O55*100)</f>
        <v>0</v>
      </c>
      <c r="AF55" s="71"/>
      <c r="AG55" s="175"/>
      <c r="AH55" s="171"/>
      <c r="AI55" s="175"/>
      <c r="AJ55" s="171"/>
      <c r="AK55" s="175"/>
      <c r="AL55" s="171"/>
      <c r="AM55" s="167"/>
      <c r="AN55" s="118">
        <f>IF(ISERR(AF55/X55*100),0,AF55/X55*100)</f>
        <v>0</v>
      </c>
    </row>
    <row r="56" spans="1:40" x14ac:dyDescent="0.2">
      <c r="A56" s="172"/>
      <c r="B56" s="181"/>
      <c r="C56" s="113" t="s">
        <v>52</v>
      </c>
      <c r="D56" s="63"/>
      <c r="E56" s="170"/>
      <c r="F56" s="71"/>
      <c r="G56" s="175"/>
      <c r="H56" s="66"/>
      <c r="I56" s="175"/>
      <c r="J56" s="66"/>
      <c r="K56" s="175"/>
      <c r="L56" s="66"/>
      <c r="M56" s="175"/>
      <c r="N56" s="71"/>
      <c r="O56" s="176"/>
      <c r="P56" s="67"/>
      <c r="Q56" s="176"/>
      <c r="R56" s="67"/>
      <c r="S56" s="176"/>
      <c r="T56" s="67"/>
      <c r="U56" s="180"/>
      <c r="V56" s="118">
        <f>IF(ISERR(N56/F56*100),0,N56/F56*100)</f>
        <v>0</v>
      </c>
      <c r="W56" s="71"/>
      <c r="X56" s="176"/>
      <c r="Y56" s="67"/>
      <c r="Z56" s="176"/>
      <c r="AA56" s="67"/>
      <c r="AB56" s="176"/>
      <c r="AC56" s="67"/>
      <c r="AD56" s="180"/>
      <c r="AE56" s="118">
        <f>IF(ISERR(W56/O56*100),0,W56/O56*100)</f>
        <v>0</v>
      </c>
      <c r="AF56" s="71"/>
      <c r="AG56" s="176"/>
      <c r="AH56" s="67"/>
      <c r="AI56" s="176"/>
      <c r="AJ56" s="67"/>
      <c r="AK56" s="176"/>
      <c r="AL56" s="67"/>
      <c r="AM56" s="180"/>
      <c r="AN56" s="118">
        <f>IF(ISERR(AF56/X56*100),0,AF56/X56*100)</f>
        <v>0</v>
      </c>
    </row>
    <row r="57" spans="1:40" x14ac:dyDescent="0.2">
      <c r="A57" s="161" t="s">
        <v>70</v>
      </c>
      <c r="B57" s="181" t="s">
        <v>71</v>
      </c>
      <c r="C57" s="113" t="s">
        <v>62</v>
      </c>
      <c r="D57" s="63"/>
      <c r="E57" s="164"/>
      <c r="F57" s="71"/>
      <c r="G57" s="175"/>
      <c r="H57" s="66"/>
      <c r="I57" s="175"/>
      <c r="J57" s="66"/>
      <c r="K57" s="175"/>
      <c r="L57" s="66"/>
      <c r="M57" s="175"/>
      <c r="N57" s="71"/>
      <c r="O57" s="176"/>
      <c r="P57" s="67"/>
      <c r="Q57" s="176"/>
      <c r="R57" s="67"/>
      <c r="S57" s="176"/>
      <c r="T57" s="67"/>
      <c r="U57" s="180"/>
      <c r="V57" s="139"/>
      <c r="W57" s="71"/>
      <c r="X57" s="176"/>
      <c r="Y57" s="67"/>
      <c r="Z57" s="176"/>
      <c r="AA57" s="67"/>
      <c r="AB57" s="176"/>
      <c r="AC57" s="67"/>
      <c r="AD57" s="180"/>
      <c r="AE57" s="139"/>
      <c r="AF57" s="71"/>
      <c r="AG57" s="176"/>
      <c r="AH57" s="67"/>
      <c r="AI57" s="176"/>
      <c r="AJ57" s="67"/>
      <c r="AK57" s="176"/>
      <c r="AL57" s="67"/>
      <c r="AM57" s="180"/>
      <c r="AN57" s="139"/>
    </row>
    <row r="58" spans="1:40" x14ac:dyDescent="0.2">
      <c r="A58" s="161"/>
      <c r="B58" s="181"/>
      <c r="C58" s="142" t="s">
        <v>63</v>
      </c>
      <c r="D58" s="71">
        <f>IF(ISERR(D59/D57*1000),0,D59/D57*1000)</f>
        <v>0</v>
      </c>
      <c r="E58" s="170"/>
      <c r="F58" s="63"/>
      <c r="G58" s="175"/>
      <c r="H58" s="171"/>
      <c r="I58" s="175"/>
      <c r="J58" s="171"/>
      <c r="K58" s="175"/>
      <c r="L58" s="171"/>
      <c r="M58" s="175"/>
      <c r="N58" s="71"/>
      <c r="O58" s="175"/>
      <c r="P58" s="171"/>
      <c r="Q58" s="175"/>
      <c r="R58" s="171"/>
      <c r="S58" s="175"/>
      <c r="T58" s="171"/>
      <c r="U58" s="167"/>
      <c r="V58" s="118">
        <f>IF(ISERR(N58/F58*100),0,N58/F58*100)</f>
        <v>0</v>
      </c>
      <c r="W58" s="71"/>
      <c r="X58" s="175"/>
      <c r="Y58" s="171"/>
      <c r="Z58" s="175"/>
      <c r="AA58" s="171"/>
      <c r="AB58" s="175"/>
      <c r="AC58" s="171"/>
      <c r="AD58" s="167"/>
      <c r="AE58" s="118">
        <f>IF(ISERR(W58/O58*100),0,W58/O58*100)</f>
        <v>0</v>
      </c>
      <c r="AF58" s="71"/>
      <c r="AG58" s="175"/>
      <c r="AH58" s="171"/>
      <c r="AI58" s="175"/>
      <c r="AJ58" s="171"/>
      <c r="AK58" s="175"/>
      <c r="AL58" s="171"/>
      <c r="AM58" s="167"/>
      <c r="AN58" s="118">
        <f>IF(ISERR(AF58/X58*100),0,AF58/X58*100)</f>
        <v>0</v>
      </c>
    </row>
    <row r="59" spans="1:40" ht="13.5" x14ac:dyDescent="0.2">
      <c r="A59" s="172"/>
      <c r="B59" s="181"/>
      <c r="C59" s="113" t="s">
        <v>52</v>
      </c>
      <c r="D59" s="63"/>
      <c r="E59" s="170"/>
      <c r="F59" s="71"/>
      <c r="G59" s="175"/>
      <c r="H59" s="66"/>
      <c r="I59" s="175"/>
      <c r="J59" s="66"/>
      <c r="K59" s="175"/>
      <c r="L59" s="66"/>
      <c r="M59" s="175"/>
      <c r="N59" s="82"/>
      <c r="O59" s="176"/>
      <c r="P59" s="85"/>
      <c r="Q59" s="182"/>
      <c r="R59" s="85"/>
      <c r="S59" s="182"/>
      <c r="T59" s="85"/>
      <c r="U59" s="180"/>
      <c r="V59" s="118">
        <f>IF(ISERR(N59/F59*100),0,N59/F59*100)</f>
        <v>0</v>
      </c>
      <c r="W59" s="82"/>
      <c r="X59" s="176"/>
      <c r="Y59" s="85"/>
      <c r="Z59" s="182"/>
      <c r="AA59" s="85"/>
      <c r="AB59" s="182"/>
      <c r="AC59" s="85"/>
      <c r="AD59" s="180"/>
      <c r="AE59" s="118">
        <f>IF(ISERR(W59/O59*100),0,W59/O59*100)</f>
        <v>0</v>
      </c>
      <c r="AF59" s="82"/>
      <c r="AG59" s="176"/>
      <c r="AH59" s="85"/>
      <c r="AI59" s="182"/>
      <c r="AJ59" s="85"/>
      <c r="AK59" s="182"/>
      <c r="AL59" s="85"/>
      <c r="AM59" s="180"/>
      <c r="AN59" s="118">
        <f>IF(ISERR(AF59/X59*100),0,AF59/X59*100)</f>
        <v>0</v>
      </c>
    </row>
    <row r="60" spans="1:40" x14ac:dyDescent="0.2">
      <c r="A60" s="161" t="s">
        <v>72</v>
      </c>
      <c r="B60" s="181" t="s">
        <v>73</v>
      </c>
      <c r="C60" s="113" t="s">
        <v>62</v>
      </c>
      <c r="D60" s="63"/>
      <c r="E60" s="164"/>
      <c r="F60" s="71"/>
      <c r="G60" s="175"/>
      <c r="H60" s="66"/>
      <c r="I60" s="175"/>
      <c r="J60" s="66"/>
      <c r="K60" s="175"/>
      <c r="L60" s="66"/>
      <c r="M60" s="175"/>
      <c r="N60" s="71"/>
      <c r="O60" s="176"/>
      <c r="P60" s="67"/>
      <c r="Q60" s="176"/>
      <c r="R60" s="67"/>
      <c r="S60" s="176"/>
      <c r="T60" s="67"/>
      <c r="U60" s="180"/>
      <c r="V60" s="139"/>
      <c r="W60" s="71"/>
      <c r="X60" s="176"/>
      <c r="Y60" s="67"/>
      <c r="Z60" s="176"/>
      <c r="AA60" s="67"/>
      <c r="AB60" s="176"/>
      <c r="AC60" s="67"/>
      <c r="AD60" s="180"/>
      <c r="AE60" s="139"/>
      <c r="AF60" s="71"/>
      <c r="AG60" s="176"/>
      <c r="AH60" s="67"/>
      <c r="AI60" s="176"/>
      <c r="AJ60" s="67"/>
      <c r="AK60" s="176"/>
      <c r="AL60" s="67"/>
      <c r="AM60" s="180"/>
      <c r="AN60" s="139"/>
    </row>
    <row r="61" spans="1:40" x14ac:dyDescent="0.2">
      <c r="A61" s="161"/>
      <c r="B61" s="181"/>
      <c r="C61" s="142" t="s">
        <v>63</v>
      </c>
      <c r="D61" s="71">
        <f>IF(ISERR(D62/D60*1000),0,D62/D60*1000)</f>
        <v>0</v>
      </c>
      <c r="E61" s="170"/>
      <c r="F61" s="63"/>
      <c r="G61" s="175"/>
      <c r="H61" s="171"/>
      <c r="I61" s="175"/>
      <c r="J61" s="171"/>
      <c r="K61" s="175"/>
      <c r="L61" s="171"/>
      <c r="M61" s="175"/>
      <c r="N61" s="71"/>
      <c r="O61" s="175"/>
      <c r="P61" s="171"/>
      <c r="Q61" s="175"/>
      <c r="R61" s="171"/>
      <c r="S61" s="175"/>
      <c r="T61" s="171"/>
      <c r="U61" s="167"/>
      <c r="V61" s="118">
        <f>IF(ISERR(N61/F61*100),0,N61/F61*100)</f>
        <v>0</v>
      </c>
      <c r="W61" s="71"/>
      <c r="X61" s="175"/>
      <c r="Y61" s="171"/>
      <c r="Z61" s="175"/>
      <c r="AA61" s="171"/>
      <c r="AB61" s="175"/>
      <c r="AC61" s="171"/>
      <c r="AD61" s="167"/>
      <c r="AE61" s="118">
        <f>IF(ISERR(W61/O61*100),0,W61/O61*100)</f>
        <v>0</v>
      </c>
      <c r="AF61" s="71"/>
      <c r="AG61" s="175"/>
      <c r="AH61" s="171"/>
      <c r="AI61" s="175"/>
      <c r="AJ61" s="171"/>
      <c r="AK61" s="175"/>
      <c r="AL61" s="171"/>
      <c r="AM61" s="167"/>
      <c r="AN61" s="118">
        <f>IF(ISERR(AF61/X61*100),0,AF61/X61*100)</f>
        <v>0</v>
      </c>
    </row>
    <row r="62" spans="1:40" ht="13.5" x14ac:dyDescent="0.2">
      <c r="A62" s="172"/>
      <c r="B62" s="181"/>
      <c r="C62" s="113" t="s">
        <v>52</v>
      </c>
      <c r="D62" s="63"/>
      <c r="E62" s="170"/>
      <c r="F62" s="71"/>
      <c r="G62" s="175"/>
      <c r="H62" s="66"/>
      <c r="I62" s="175"/>
      <c r="J62" s="66"/>
      <c r="K62" s="175"/>
      <c r="L62" s="66"/>
      <c r="M62" s="175"/>
      <c r="N62" s="82"/>
      <c r="O62" s="176"/>
      <c r="P62" s="85"/>
      <c r="Q62" s="182"/>
      <c r="R62" s="85"/>
      <c r="S62" s="182"/>
      <c r="T62" s="85"/>
      <c r="U62" s="180"/>
      <c r="V62" s="118">
        <f>IF(ISERR(N62/F62*100),0,N62/F62*100)</f>
        <v>0</v>
      </c>
      <c r="W62" s="82"/>
      <c r="X62" s="176"/>
      <c r="Y62" s="85"/>
      <c r="Z62" s="182"/>
      <c r="AA62" s="85"/>
      <c r="AB62" s="182"/>
      <c r="AC62" s="85"/>
      <c r="AD62" s="180"/>
      <c r="AE62" s="118">
        <f>IF(ISERR(W62/O62*100),0,W62/O62*100)</f>
        <v>0</v>
      </c>
      <c r="AF62" s="82"/>
      <c r="AG62" s="176"/>
      <c r="AH62" s="85"/>
      <c r="AI62" s="182"/>
      <c r="AJ62" s="85"/>
      <c r="AK62" s="182"/>
      <c r="AL62" s="85"/>
      <c r="AM62" s="180"/>
      <c r="AN62" s="118">
        <f>IF(ISERR(AF62/X62*100),0,AF62/X62*100)</f>
        <v>0</v>
      </c>
    </row>
    <row r="63" spans="1:40" x14ac:dyDescent="0.2">
      <c r="A63" s="161" t="s">
        <v>74</v>
      </c>
      <c r="B63" s="183" t="s">
        <v>75</v>
      </c>
      <c r="C63" s="113" t="e">
        <f>#REF!</f>
        <v>#REF!</v>
      </c>
      <c r="D63" s="63"/>
      <c r="E63" s="164"/>
      <c r="F63" s="71"/>
      <c r="G63" s="175"/>
      <c r="H63" s="66"/>
      <c r="I63" s="175"/>
      <c r="J63" s="66"/>
      <c r="K63" s="175"/>
      <c r="L63" s="66"/>
      <c r="M63" s="175"/>
      <c r="N63" s="71"/>
      <c r="O63" s="176"/>
      <c r="P63" s="67"/>
      <c r="Q63" s="176"/>
      <c r="R63" s="67"/>
      <c r="S63" s="176"/>
      <c r="T63" s="67"/>
      <c r="U63" s="180"/>
      <c r="V63" s="139"/>
      <c r="W63" s="71"/>
      <c r="X63" s="176"/>
      <c r="Y63" s="67"/>
      <c r="Z63" s="176"/>
      <c r="AA63" s="67"/>
      <c r="AB63" s="176"/>
      <c r="AC63" s="67"/>
      <c r="AD63" s="180"/>
      <c r="AE63" s="139"/>
      <c r="AF63" s="71"/>
      <c r="AG63" s="176"/>
      <c r="AH63" s="67"/>
      <c r="AI63" s="176"/>
      <c r="AJ63" s="67"/>
      <c r="AK63" s="176"/>
      <c r="AL63" s="67"/>
      <c r="AM63" s="180"/>
      <c r="AN63" s="139"/>
    </row>
    <row r="64" spans="1:40" x14ac:dyDescent="0.2">
      <c r="A64" s="161"/>
      <c r="B64" s="184"/>
      <c r="C64" s="142" t="e">
        <f>#REF!</f>
        <v>#REF!</v>
      </c>
      <c r="D64" s="71">
        <f>IF(ISERR(D65/D63*1000),0,D65/D63*1000)</f>
        <v>0</v>
      </c>
      <c r="E64" s="170"/>
      <c r="F64" s="63"/>
      <c r="G64" s="175"/>
      <c r="H64" s="171"/>
      <c r="I64" s="175"/>
      <c r="J64" s="171"/>
      <c r="K64" s="175"/>
      <c r="L64" s="171"/>
      <c r="M64" s="175"/>
      <c r="N64" s="71"/>
      <c r="O64" s="175"/>
      <c r="P64" s="171"/>
      <c r="Q64" s="175"/>
      <c r="R64" s="171"/>
      <c r="S64" s="175"/>
      <c r="T64" s="171"/>
      <c r="U64" s="167"/>
      <c r="V64" s="118">
        <f>IF(ISERR(N64/F64*100),0,N64/F64*100)</f>
        <v>0</v>
      </c>
      <c r="W64" s="71"/>
      <c r="X64" s="175"/>
      <c r="Y64" s="171"/>
      <c r="Z64" s="175"/>
      <c r="AA64" s="171"/>
      <c r="AB64" s="175"/>
      <c r="AC64" s="171"/>
      <c r="AD64" s="167"/>
      <c r="AE64" s="118">
        <f>IF(ISERR(W64/O64*100),0,W64/O64*100)</f>
        <v>0</v>
      </c>
      <c r="AF64" s="71"/>
      <c r="AG64" s="175"/>
      <c r="AH64" s="171"/>
      <c r="AI64" s="175"/>
      <c r="AJ64" s="171"/>
      <c r="AK64" s="175"/>
      <c r="AL64" s="171"/>
      <c r="AM64" s="167"/>
      <c r="AN64" s="118">
        <f>IF(ISERR(AF64/X64*100),0,AF64/X64*100)</f>
        <v>0</v>
      </c>
    </row>
    <row r="65" spans="1:40" ht="13.5" x14ac:dyDescent="0.2">
      <c r="A65" s="172"/>
      <c r="B65" s="185"/>
      <c r="C65" s="113" t="s">
        <v>52</v>
      </c>
      <c r="D65" s="63"/>
      <c r="E65" s="170"/>
      <c r="F65" s="71"/>
      <c r="G65" s="175"/>
      <c r="H65" s="66"/>
      <c r="I65" s="175"/>
      <c r="J65" s="66"/>
      <c r="K65" s="175"/>
      <c r="L65" s="66"/>
      <c r="M65" s="175"/>
      <c r="N65" s="82"/>
      <c r="O65" s="176"/>
      <c r="P65" s="85"/>
      <c r="Q65" s="182"/>
      <c r="R65" s="85"/>
      <c r="S65" s="182"/>
      <c r="T65" s="85"/>
      <c r="U65" s="180"/>
      <c r="V65" s="118">
        <f>IF(ISERR(N65/F65*100),0,N65/F65*100)</f>
        <v>0</v>
      </c>
      <c r="W65" s="82"/>
      <c r="X65" s="176"/>
      <c r="Y65" s="85"/>
      <c r="Z65" s="182"/>
      <c r="AA65" s="85"/>
      <c r="AB65" s="182"/>
      <c r="AC65" s="85"/>
      <c r="AD65" s="180"/>
      <c r="AE65" s="118">
        <f>IF(ISERR(W65/O65*100),0,W65/O65*100)</f>
        <v>0</v>
      </c>
      <c r="AF65" s="82"/>
      <c r="AG65" s="176"/>
      <c r="AH65" s="85"/>
      <c r="AI65" s="182"/>
      <c r="AJ65" s="85"/>
      <c r="AK65" s="182"/>
      <c r="AL65" s="85"/>
      <c r="AM65" s="180"/>
      <c r="AN65" s="118">
        <f>IF(ISERR(AF65/X65*100),0,AF65/X65*100)</f>
        <v>0</v>
      </c>
    </row>
    <row r="66" spans="1:40" ht="12.75" customHeight="1" x14ac:dyDescent="0.2">
      <c r="A66" s="161" t="s">
        <v>76</v>
      </c>
      <c r="B66" s="186" t="s">
        <v>77</v>
      </c>
      <c r="C66" s="113" t="s">
        <v>24</v>
      </c>
      <c r="D66" s="71">
        <f>D13</f>
        <v>0</v>
      </c>
      <c r="E66" s="170"/>
      <c r="F66" s="71"/>
      <c r="G66" s="165"/>
      <c r="H66" s="66"/>
      <c r="I66" s="165"/>
      <c r="J66" s="66"/>
      <c r="K66" s="165"/>
      <c r="L66" s="66"/>
      <c r="M66" s="165"/>
      <c r="N66" s="71"/>
      <c r="O66" s="165"/>
      <c r="P66" s="171"/>
      <c r="Q66" s="165"/>
      <c r="R66" s="171"/>
      <c r="S66" s="175"/>
      <c r="T66" s="171"/>
      <c r="U66" s="167"/>
      <c r="V66" s="187"/>
      <c r="W66" s="71"/>
      <c r="X66" s="165"/>
      <c r="Y66" s="171"/>
      <c r="Z66" s="165"/>
      <c r="AA66" s="171"/>
      <c r="AB66" s="175"/>
      <c r="AC66" s="171"/>
      <c r="AD66" s="167"/>
      <c r="AE66" s="187"/>
      <c r="AF66" s="71"/>
      <c r="AG66" s="165"/>
      <c r="AH66" s="171"/>
      <c r="AI66" s="165"/>
      <c r="AJ66" s="171"/>
      <c r="AK66" s="175"/>
      <c r="AL66" s="171"/>
      <c r="AM66" s="167"/>
      <c r="AN66" s="187"/>
    </row>
    <row r="67" spans="1:40" ht="13.5" customHeight="1" x14ac:dyDescent="0.2">
      <c r="A67" s="161"/>
      <c r="B67" s="188"/>
      <c r="C67" s="113" t="s">
        <v>47</v>
      </c>
      <c r="D67" s="189"/>
      <c r="E67" s="170"/>
      <c r="F67" s="71"/>
      <c r="G67" s="165"/>
      <c r="H67" s="190"/>
      <c r="I67" s="165"/>
      <c r="J67" s="190"/>
      <c r="K67" s="165"/>
      <c r="L67" s="190"/>
      <c r="M67" s="165"/>
      <c r="N67" s="82"/>
      <c r="O67" s="166"/>
      <c r="P67" s="85"/>
      <c r="Q67" s="166"/>
      <c r="R67" s="85"/>
      <c r="S67" s="166"/>
      <c r="T67" s="85"/>
      <c r="U67" s="167"/>
      <c r="V67" s="118">
        <f>IF(ISERR(N67/F67*100),0,N67/F67*100)</f>
        <v>0</v>
      </c>
      <c r="W67" s="82"/>
      <c r="X67" s="166"/>
      <c r="Y67" s="85"/>
      <c r="Z67" s="166"/>
      <c r="AA67" s="85"/>
      <c r="AB67" s="166"/>
      <c r="AC67" s="85"/>
      <c r="AD67" s="167"/>
      <c r="AE67" s="118">
        <f>IF(ISERR(W67/N67*100),0,W67/N67*100)</f>
        <v>0</v>
      </c>
      <c r="AF67" s="82"/>
      <c r="AG67" s="166"/>
      <c r="AH67" s="85"/>
      <c r="AI67" s="166"/>
      <c r="AJ67" s="85"/>
      <c r="AK67" s="166"/>
      <c r="AL67" s="85"/>
      <c r="AM67" s="167"/>
      <c r="AN67" s="118">
        <f>IF(ISERR(AF67/W67*100),0,AF67/W67*100)</f>
        <v>0</v>
      </c>
    </row>
    <row r="68" spans="1:40" x14ac:dyDescent="0.2">
      <c r="A68" s="111" t="s">
        <v>78</v>
      </c>
      <c r="B68" s="112" t="s">
        <v>79</v>
      </c>
      <c r="C68" s="113" t="s">
        <v>80</v>
      </c>
      <c r="D68" s="71">
        <f>D71+D74+D77+D80</f>
        <v>4318.4409999999998</v>
      </c>
      <c r="E68" s="72">
        <f>IF(ISERR(D68/D11*1000),0,D68/D11*1000)</f>
        <v>28.426473626869342</v>
      </c>
      <c r="F68" s="71">
        <f>F71+F74+F77+F80</f>
        <v>4420.920000000001</v>
      </c>
      <c r="G68" s="73">
        <f>IF(ISERR(F68/F11*1000),0,F68/F11*1000)</f>
        <v>30.032717763549343</v>
      </c>
      <c r="H68" s="171"/>
      <c r="I68" s="73">
        <f>IF(ISERR(H68/H11*1000),0,H68/H11*1000)</f>
        <v>0</v>
      </c>
      <c r="J68" s="171"/>
      <c r="K68" s="73">
        <f>IF(ISERR(J68/J11*1000),0,J68/J11*1000)</f>
        <v>0</v>
      </c>
      <c r="L68" s="171"/>
      <c r="M68" s="73">
        <f>IF(ISERR(L68/L11*1000),0,L68/L11*1000)</f>
        <v>0</v>
      </c>
      <c r="N68" s="71">
        <f>N71+N74+N77+N80</f>
        <v>4616.7129999999997</v>
      </c>
      <c r="O68" s="73">
        <f>IF(ISERR(N68/N11*1000),0,N68/N11*1000)</f>
        <v>32.120280871044919</v>
      </c>
      <c r="P68" s="67"/>
      <c r="Q68" s="73">
        <f>IF(ISERR(P68/P11*1000),0,P68/P11*1000)</f>
        <v>0</v>
      </c>
      <c r="R68" s="67"/>
      <c r="S68" s="73">
        <f>IF(ISERR(R68/R11*1000),0,R68/R11*1000)</f>
        <v>0</v>
      </c>
      <c r="T68" s="67"/>
      <c r="U68" s="74">
        <f>IF(ISERR(T68/T11*1000),0,T68/T11*1000)</f>
        <v>0</v>
      </c>
      <c r="V68" s="191"/>
      <c r="W68" s="71">
        <f>W71+W74+W77+W80</f>
        <v>4616.7129999999997</v>
      </c>
      <c r="X68" s="73">
        <f>IF(ISERR(W68/W11*1000),0,W68/W11*1000)</f>
        <v>32.120280871044919</v>
      </c>
      <c r="Y68" s="67"/>
      <c r="Z68" s="73">
        <f>IF(ISERR(Y68/Y11*1000),0,Y68/Y11*1000)</f>
        <v>0</v>
      </c>
      <c r="AA68" s="67"/>
      <c r="AB68" s="73">
        <f>IF(ISERR(AA68/AA11*1000),0,AA68/AA11*1000)</f>
        <v>0</v>
      </c>
      <c r="AC68" s="67"/>
      <c r="AD68" s="74">
        <f>IF(ISERR(AC68/AC11*1000),0,AC68/AC11*1000)</f>
        <v>0</v>
      </c>
      <c r="AE68" s="191"/>
      <c r="AF68" s="71">
        <f>AF71+AF74+AF77+AF80</f>
        <v>4616.7129999999997</v>
      </c>
      <c r="AG68" s="73">
        <f>IF(ISERR(AF68/AF11*1000),0,AF68/AF11*1000)</f>
        <v>32.120280871044919</v>
      </c>
      <c r="AH68" s="67"/>
      <c r="AI68" s="73">
        <f>IF(ISERR(AH68/AH11*1000),0,AH68/AH11*1000)</f>
        <v>0</v>
      </c>
      <c r="AJ68" s="67"/>
      <c r="AK68" s="73">
        <f>IF(ISERR(AJ68/AJ11*1000),0,AJ68/AJ11*1000)</f>
        <v>0</v>
      </c>
      <c r="AL68" s="67"/>
      <c r="AM68" s="74">
        <f>IF(ISERR(AL68/AL11*1000),0,AL68/AL11*1000)</f>
        <v>0</v>
      </c>
      <c r="AN68" s="191"/>
    </row>
    <row r="69" spans="1:40" x14ac:dyDescent="0.2">
      <c r="A69" s="192"/>
      <c r="B69" s="186"/>
      <c r="C69" s="142" t="s">
        <v>81</v>
      </c>
      <c r="D69" s="54">
        <f>IF(ISERR(D70/D68),0,D70/D68)</f>
        <v>5.7297437431702791</v>
      </c>
      <c r="E69" s="72"/>
      <c r="F69" s="71">
        <f>IF(ISERR(F70/F68),0,F70/F68)</f>
        <v>5.6635240750793949</v>
      </c>
      <c r="G69" s="73"/>
      <c r="H69" s="193"/>
      <c r="I69" s="73"/>
      <c r="J69" s="193"/>
      <c r="K69" s="73"/>
      <c r="L69" s="193"/>
      <c r="M69" s="73"/>
      <c r="N69" s="71">
        <f>IF(ISERR(N70/N68),0,N70/N68)</f>
        <v>6.3766428010361489</v>
      </c>
      <c r="O69" s="73"/>
      <c r="P69" s="194"/>
      <c r="Q69" s="73"/>
      <c r="R69" s="194"/>
      <c r="S69" s="73"/>
      <c r="T69" s="194"/>
      <c r="U69" s="74"/>
      <c r="V69" s="118">
        <f>IF(ISERR(N69/F69*100),0,N69/F69*100)</f>
        <v>112.59143099778836</v>
      </c>
      <c r="W69" s="71">
        <f>IF(ISERR(W70/W68),0,W70/W68)</f>
        <v>6.7199513348566402</v>
      </c>
      <c r="X69" s="73"/>
      <c r="Y69" s="194"/>
      <c r="Z69" s="73"/>
      <c r="AA69" s="194"/>
      <c r="AB69" s="73"/>
      <c r="AC69" s="194"/>
      <c r="AD69" s="74"/>
      <c r="AE69" s="118">
        <f t="shared" ref="AE69:AE70" si="10">IF(ISERR(W69/N69*100),0,W69/N69*100)</f>
        <v>105.38384451712908</v>
      </c>
      <c r="AF69" s="71">
        <f>IF(ISERR(AF70/AF68),0,AF70/AF68)</f>
        <v>7.0810420465816275</v>
      </c>
      <c r="AG69" s="73"/>
      <c r="AH69" s="194"/>
      <c r="AI69" s="73"/>
      <c r="AJ69" s="194"/>
      <c r="AK69" s="73"/>
      <c r="AL69" s="194"/>
      <c r="AM69" s="74"/>
      <c r="AN69" s="118">
        <f t="shared" ref="AN69:AN70" si="11">IF(ISERR(AF69/W69*100),0,AF69/W69*100)</f>
        <v>105.3734125997609</v>
      </c>
    </row>
    <row r="70" spans="1:40" ht="14.25" thickBot="1" x14ac:dyDescent="0.25">
      <c r="A70" s="195"/>
      <c r="B70" s="196"/>
      <c r="C70" s="152" t="s">
        <v>47</v>
      </c>
      <c r="D70" s="197">
        <v>24743.560300000001</v>
      </c>
      <c r="E70" s="198">
        <f>IF(ISERR(D70/D16*1000),0,D70/D16*1000)</f>
        <v>198.12434390763136</v>
      </c>
      <c r="F70" s="197">
        <f>F73+F76</f>
        <v>25037.986854000006</v>
      </c>
      <c r="G70" s="199">
        <f>IF(ISERR(F70/F16*1000),0,F70/F16*1000)</f>
        <v>207.69348962275262</v>
      </c>
      <c r="H70" s="200"/>
      <c r="I70" s="199">
        <f>IF(ISERR(H70/H16*1000),0,H70/H16*1000)</f>
        <v>0</v>
      </c>
      <c r="J70" s="200"/>
      <c r="K70" s="199">
        <f>IF(ISERR(J70/J16*1000),0,J70/J16*1000)</f>
        <v>0</v>
      </c>
      <c r="L70" s="200"/>
      <c r="M70" s="199">
        <f>IF(ISERR(L70/L16*1000),0,L70/L16*1000)</f>
        <v>0</v>
      </c>
      <c r="N70" s="197">
        <f>N73+N76</f>
        <v>29439.129715900002</v>
      </c>
      <c r="O70" s="201">
        <f>IF(ISERR(N70/N16*1000),0,N70/N16*1000)</f>
        <v>250.99328127137727</v>
      </c>
      <c r="P70" s="202"/>
      <c r="Q70" s="201">
        <f>IF(ISERR(P70/P16*1000),0,P70/P16*1000)</f>
        <v>0</v>
      </c>
      <c r="R70" s="202"/>
      <c r="S70" s="201">
        <f>IF(ISERR(R70/R16*1000),0,R70/R16*1000)</f>
        <v>0</v>
      </c>
      <c r="T70" s="202"/>
      <c r="U70" s="203">
        <f>IF(ISERR(T70/T16*1000),0,T70/T16*1000)</f>
        <v>0</v>
      </c>
      <c r="V70" s="160">
        <f>IF(ISERR(N70/F70*100),0,N70/F70*100)</f>
        <v>117.57786233998632</v>
      </c>
      <c r="W70" s="197">
        <f>W73+W76</f>
        <v>31024.086687000003</v>
      </c>
      <c r="X70" s="201">
        <f>IF(ISERR(W70/W16*1000),0,W70/W16*1000)</f>
        <v>264.5063692834687</v>
      </c>
      <c r="Y70" s="202"/>
      <c r="Z70" s="201">
        <f>IF(ISERR(Y70/Y16*1000),0,Y70/Y16*1000)</f>
        <v>0</v>
      </c>
      <c r="AA70" s="202"/>
      <c r="AB70" s="201">
        <f>IF(ISERR(AA70/AA16*1000),0,AA70/AA16*1000)</f>
        <v>0</v>
      </c>
      <c r="AC70" s="202"/>
      <c r="AD70" s="203">
        <f>IF(ISERR(AC70/AC16*1000),0,AC70/AC16*1000)</f>
        <v>0</v>
      </c>
      <c r="AE70" s="160">
        <f t="shared" si="10"/>
        <v>105.38384451712908</v>
      </c>
      <c r="AF70" s="197">
        <f>AF73+AF76</f>
        <v>32691.138870000002</v>
      </c>
      <c r="AG70" s="201">
        <f>IF(ISERR(AF70/AF16*1000),0,AF70/AF16*1000)</f>
        <v>278.71938785771664</v>
      </c>
      <c r="AH70" s="202"/>
      <c r="AI70" s="201">
        <f>IF(ISERR(AH70/AH16*1000),0,AH70/AH16*1000)</f>
        <v>0</v>
      </c>
      <c r="AJ70" s="202"/>
      <c r="AK70" s="201">
        <f>IF(ISERR(AJ70/AJ16*1000),0,AJ70/AJ16*1000)</f>
        <v>0</v>
      </c>
      <c r="AL70" s="202"/>
      <c r="AM70" s="203">
        <f>IF(ISERR(AL70/AL16*1000),0,AL70/AL16*1000)</f>
        <v>0</v>
      </c>
      <c r="AN70" s="160">
        <f t="shared" si="11"/>
        <v>105.3734125997609</v>
      </c>
    </row>
    <row r="71" spans="1:40" ht="14.25" thickTop="1" x14ac:dyDescent="0.2">
      <c r="A71" s="192"/>
      <c r="B71" s="204" t="s">
        <v>82</v>
      </c>
      <c r="C71" s="163" t="s">
        <v>80</v>
      </c>
      <c r="D71" s="63">
        <v>526.303</v>
      </c>
      <c r="E71" s="205"/>
      <c r="F71" s="54">
        <v>493.23000000000008</v>
      </c>
      <c r="G71" s="206"/>
      <c r="H71" s="56"/>
      <c r="I71" s="206"/>
      <c r="J71" s="56"/>
      <c r="K71" s="206"/>
      <c r="L71" s="56"/>
      <c r="M71" s="206"/>
      <c r="N71" s="54">
        <v>542.80600000000004</v>
      </c>
      <c r="O71" s="207"/>
      <c r="P71" s="57"/>
      <c r="Q71" s="207"/>
      <c r="R71" s="57"/>
      <c r="S71" s="207"/>
      <c r="T71" s="57"/>
      <c r="U71" s="208"/>
      <c r="V71" s="187"/>
      <c r="W71" s="54">
        <f>N71</f>
        <v>542.80600000000004</v>
      </c>
      <c r="X71" s="207"/>
      <c r="Y71" s="57"/>
      <c r="Z71" s="207"/>
      <c r="AA71" s="57"/>
      <c r="AB71" s="207"/>
      <c r="AC71" s="57"/>
      <c r="AD71" s="208"/>
      <c r="AE71" s="187"/>
      <c r="AF71" s="54">
        <f>N71</f>
        <v>542.80600000000004</v>
      </c>
      <c r="AG71" s="207"/>
      <c r="AH71" s="57"/>
      <c r="AI71" s="207"/>
      <c r="AJ71" s="57"/>
      <c r="AK71" s="207"/>
      <c r="AL71" s="57"/>
      <c r="AM71" s="208"/>
      <c r="AN71" s="187"/>
    </row>
    <row r="72" spans="1:40" s="149" customFormat="1" x14ac:dyDescent="0.2">
      <c r="A72" s="192"/>
      <c r="B72" s="209" t="s">
        <v>83</v>
      </c>
      <c r="C72" s="142" t="s">
        <v>81</v>
      </c>
      <c r="D72" s="71">
        <f>IF(ISERR(D73/D71),0,D73/D71)</f>
        <v>0</v>
      </c>
      <c r="E72" s="210"/>
      <c r="F72" s="211">
        <f>IF(ISERR(F73/F71),0,F73/F71)</f>
        <v>6.6192999999999991</v>
      </c>
      <c r="G72" s="212"/>
      <c r="H72" s="146"/>
      <c r="I72" s="212"/>
      <c r="J72" s="146"/>
      <c r="K72" s="212"/>
      <c r="L72" s="146"/>
      <c r="M72" s="212"/>
      <c r="N72" s="213">
        <f>IF(ISERR(N73/N71),0,N73/N71)</f>
        <v>7.3534000000000006</v>
      </c>
      <c r="O72" s="212"/>
      <c r="P72" s="214"/>
      <c r="Q72" s="212"/>
      <c r="R72" s="214"/>
      <c r="S72" s="212"/>
      <c r="T72" s="214"/>
      <c r="U72" s="215"/>
      <c r="V72" s="216">
        <f>IF(ISERR(N72/F72*100),0,N72/F72*100)</f>
        <v>111.09029655703777</v>
      </c>
      <c r="W72" s="213">
        <f>IF(ISERR(W73/W71),0,W73/W71)</f>
        <v>7.7358000000000002</v>
      </c>
      <c r="X72" s="212"/>
      <c r="Y72" s="214"/>
      <c r="Z72" s="212"/>
      <c r="AA72" s="214"/>
      <c r="AB72" s="212"/>
      <c r="AC72" s="214"/>
      <c r="AD72" s="215"/>
      <c r="AE72" s="216">
        <f>IF(ISERR(W72/O72*100),0,W72/O72*100)</f>
        <v>0</v>
      </c>
      <c r="AF72" s="213">
        <f>IF(ISERR(AF73/AF71),0,AF73/AF71)</f>
        <v>8.1380999999999997</v>
      </c>
      <c r="AG72" s="212"/>
      <c r="AH72" s="214"/>
      <c r="AI72" s="212"/>
      <c r="AJ72" s="214"/>
      <c r="AK72" s="212"/>
      <c r="AL72" s="214"/>
      <c r="AM72" s="215"/>
      <c r="AN72" s="216">
        <f>IF(ISERR(AF72/X72*100),0,AF72/X72*100)</f>
        <v>0</v>
      </c>
    </row>
    <row r="73" spans="1:40" x14ac:dyDescent="0.2">
      <c r="A73" s="217"/>
      <c r="B73" s="218" t="s">
        <v>55</v>
      </c>
      <c r="C73" s="113" t="s">
        <v>47</v>
      </c>
      <c r="D73" s="63"/>
      <c r="E73" s="219"/>
      <c r="F73" s="71">
        <v>3264.8373390000002</v>
      </c>
      <c r="G73" s="175"/>
      <c r="H73" s="66"/>
      <c r="I73" s="175"/>
      <c r="J73" s="66"/>
      <c r="K73" s="175"/>
      <c r="L73" s="66"/>
      <c r="M73" s="175"/>
      <c r="N73" s="71">
        <v>3991.4696404000006</v>
      </c>
      <c r="O73" s="176"/>
      <c r="P73" s="67"/>
      <c r="Q73" s="176"/>
      <c r="R73" s="67"/>
      <c r="S73" s="176"/>
      <c r="T73" s="67"/>
      <c r="U73" s="220"/>
      <c r="V73" s="118">
        <f>IF(ISERR(N73/F73*100),0,N73/F73*100)</f>
        <v>122.25630945591193</v>
      </c>
      <c r="W73" s="71">
        <v>4199.0386548000006</v>
      </c>
      <c r="X73" s="176"/>
      <c r="Y73" s="67"/>
      <c r="Z73" s="176"/>
      <c r="AA73" s="67"/>
      <c r="AB73" s="176"/>
      <c r="AC73" s="67"/>
      <c r="AD73" s="220"/>
      <c r="AE73" s="118">
        <f>IF(ISERR(W73/O73*100),0,W73/O73*100)</f>
        <v>0</v>
      </c>
      <c r="AF73" s="71">
        <v>4417.4095085999998</v>
      </c>
      <c r="AG73" s="176"/>
      <c r="AH73" s="67"/>
      <c r="AI73" s="176"/>
      <c r="AJ73" s="67"/>
      <c r="AK73" s="176"/>
      <c r="AL73" s="67"/>
      <c r="AM73" s="220"/>
      <c r="AN73" s="118">
        <f>IF(ISERR(AF73/X73*100),0,AF73/X73*100)</f>
        <v>0</v>
      </c>
    </row>
    <row r="74" spans="1:40" ht="13.5" x14ac:dyDescent="0.2">
      <c r="A74" s="111"/>
      <c r="B74" s="204" t="s">
        <v>84</v>
      </c>
      <c r="C74" s="142" t="s">
        <v>80</v>
      </c>
      <c r="D74" s="63">
        <v>3792.1379999999999</v>
      </c>
      <c r="E74" s="219"/>
      <c r="F74" s="71">
        <v>3927.6900000000005</v>
      </c>
      <c r="G74" s="175"/>
      <c r="H74" s="56"/>
      <c r="I74" s="175"/>
      <c r="J74" s="56"/>
      <c r="K74" s="175"/>
      <c r="L74" s="56"/>
      <c r="M74" s="175"/>
      <c r="N74" s="71">
        <v>4073.9070000000002</v>
      </c>
      <c r="O74" s="176"/>
      <c r="P74" s="57"/>
      <c r="Q74" s="207"/>
      <c r="R74" s="57"/>
      <c r="S74" s="207"/>
      <c r="T74" s="57"/>
      <c r="U74" s="208"/>
      <c r="V74" s="221"/>
      <c r="W74" s="71">
        <f>N74</f>
        <v>4073.9070000000002</v>
      </c>
      <c r="X74" s="176"/>
      <c r="Y74" s="57"/>
      <c r="Z74" s="207"/>
      <c r="AA74" s="57"/>
      <c r="AB74" s="207"/>
      <c r="AC74" s="57"/>
      <c r="AD74" s="208"/>
      <c r="AE74" s="221"/>
      <c r="AF74" s="71">
        <f>N74</f>
        <v>4073.9070000000002</v>
      </c>
      <c r="AG74" s="176"/>
      <c r="AH74" s="57"/>
      <c r="AI74" s="207"/>
      <c r="AJ74" s="57"/>
      <c r="AK74" s="207"/>
      <c r="AL74" s="57"/>
      <c r="AM74" s="208"/>
      <c r="AN74" s="221"/>
    </row>
    <row r="75" spans="1:40" s="149" customFormat="1" x14ac:dyDescent="0.2">
      <c r="A75" s="192"/>
      <c r="B75" s="209" t="s">
        <v>85</v>
      </c>
      <c r="C75" s="142" t="s">
        <v>81</v>
      </c>
      <c r="D75" s="71">
        <f>IF(ISERR(D76/D74),0,D76/D74)</f>
        <v>0</v>
      </c>
      <c r="E75" s="210"/>
      <c r="F75" s="211">
        <f>IF(ISERR(F76/F74),0,F76/F74)</f>
        <v>5.5435000000000008</v>
      </c>
      <c r="G75" s="212"/>
      <c r="H75" s="146"/>
      <c r="I75" s="212"/>
      <c r="J75" s="146"/>
      <c r="K75" s="212"/>
      <c r="L75" s="146"/>
      <c r="M75" s="212"/>
      <c r="N75" s="213">
        <f>IF(ISERR(N76/N74),0,N76/N74)</f>
        <v>6.2465000000000011</v>
      </c>
      <c r="O75" s="212"/>
      <c r="P75" s="214"/>
      <c r="Q75" s="212"/>
      <c r="R75" s="214"/>
      <c r="S75" s="212"/>
      <c r="T75" s="214"/>
      <c r="U75" s="215"/>
      <c r="V75" s="216">
        <f>IF(ISERR(N75/F75*100),0,N75/F75*100)</f>
        <v>112.68151889600433</v>
      </c>
      <c r="W75" s="213">
        <f>IF(ISERR(W76/W74),0,W76/W74)</f>
        <v>6.5846</v>
      </c>
      <c r="X75" s="212"/>
      <c r="Y75" s="214"/>
      <c r="Z75" s="212"/>
      <c r="AA75" s="214"/>
      <c r="AB75" s="212"/>
      <c r="AC75" s="214"/>
      <c r="AD75" s="215"/>
      <c r="AE75" s="216">
        <f t="shared" ref="AE75:AE76" si="12">IF(ISERR(W75/N75*100),0,W75/N75*100)</f>
        <v>105.41263107340109</v>
      </c>
      <c r="AF75" s="213">
        <f>IF(ISERR(AF76/AF74),0,AF76/AF74)</f>
        <v>6.9401999999999999</v>
      </c>
      <c r="AG75" s="212"/>
      <c r="AH75" s="214"/>
      <c r="AI75" s="212"/>
      <c r="AJ75" s="214"/>
      <c r="AK75" s="212"/>
      <c r="AL75" s="214"/>
      <c r="AM75" s="215"/>
      <c r="AN75" s="216">
        <f t="shared" ref="AN75:AN76" si="13">IF(ISERR(AF75/W75*100),0,AF75/W75*100)</f>
        <v>105.40047990766332</v>
      </c>
    </row>
    <row r="76" spans="1:40" x14ac:dyDescent="0.2">
      <c r="A76" s="217"/>
      <c r="B76" s="218" t="s">
        <v>55</v>
      </c>
      <c r="C76" s="113" t="s">
        <v>47</v>
      </c>
      <c r="D76" s="63"/>
      <c r="E76" s="219"/>
      <c r="F76" s="71">
        <v>21773.149515000005</v>
      </c>
      <c r="G76" s="175"/>
      <c r="H76" s="66"/>
      <c r="I76" s="175"/>
      <c r="J76" s="66"/>
      <c r="K76" s="175"/>
      <c r="L76" s="66"/>
      <c r="M76" s="175"/>
      <c r="N76" s="71">
        <v>25447.660075500004</v>
      </c>
      <c r="O76" s="176"/>
      <c r="P76" s="67"/>
      <c r="Q76" s="176"/>
      <c r="R76" s="67"/>
      <c r="S76" s="176"/>
      <c r="T76" s="67"/>
      <c r="U76" s="220"/>
      <c r="V76" s="118">
        <f>IF(ISERR(N76/F76*100),0,N76/F76*100)</f>
        <v>116.87633917164142</v>
      </c>
      <c r="W76" s="71">
        <v>26825.0480322</v>
      </c>
      <c r="X76" s="176"/>
      <c r="Y76" s="67"/>
      <c r="Z76" s="176"/>
      <c r="AA76" s="67"/>
      <c r="AB76" s="176"/>
      <c r="AC76" s="67"/>
      <c r="AD76" s="220"/>
      <c r="AE76" s="118">
        <f t="shared" si="12"/>
        <v>105.41263107340109</v>
      </c>
      <c r="AF76" s="71">
        <v>28273.729361400001</v>
      </c>
      <c r="AG76" s="176"/>
      <c r="AH76" s="67"/>
      <c r="AI76" s="176"/>
      <c r="AJ76" s="67"/>
      <c r="AK76" s="176"/>
      <c r="AL76" s="67"/>
      <c r="AM76" s="220"/>
      <c r="AN76" s="118">
        <f t="shared" si="13"/>
        <v>105.40047990766335</v>
      </c>
    </row>
    <row r="77" spans="1:40" ht="13.5" x14ac:dyDescent="0.2">
      <c r="A77" s="111"/>
      <c r="B77" s="204" t="s">
        <v>86</v>
      </c>
      <c r="C77" s="142" t="s">
        <v>80</v>
      </c>
      <c r="D77" s="63"/>
      <c r="E77" s="205"/>
      <c r="F77" s="71"/>
      <c r="G77" s="206"/>
      <c r="H77" s="56"/>
      <c r="I77" s="206"/>
      <c r="J77" s="56"/>
      <c r="K77" s="206"/>
      <c r="L77" s="56"/>
      <c r="M77" s="206"/>
      <c r="N77" s="71"/>
      <c r="O77" s="207"/>
      <c r="P77" s="57"/>
      <c r="Q77" s="207"/>
      <c r="R77" s="57"/>
      <c r="S77" s="207"/>
      <c r="T77" s="57"/>
      <c r="U77" s="208"/>
      <c r="V77" s="187"/>
      <c r="W77" s="71"/>
      <c r="X77" s="207"/>
      <c r="Y77" s="57"/>
      <c r="Z77" s="207"/>
      <c r="AA77" s="57"/>
      <c r="AB77" s="207"/>
      <c r="AC77" s="57"/>
      <c r="AD77" s="208"/>
      <c r="AE77" s="187"/>
      <c r="AF77" s="71"/>
      <c r="AG77" s="207"/>
      <c r="AH77" s="57"/>
      <c r="AI77" s="207"/>
      <c r="AJ77" s="57"/>
      <c r="AK77" s="207"/>
      <c r="AL77" s="57"/>
      <c r="AM77" s="208"/>
      <c r="AN77" s="187"/>
    </row>
    <row r="78" spans="1:40" s="149" customFormat="1" x14ac:dyDescent="0.2">
      <c r="A78" s="192"/>
      <c r="B78" s="209" t="s">
        <v>87</v>
      </c>
      <c r="C78" s="142" t="s">
        <v>81</v>
      </c>
      <c r="D78" s="71">
        <f>IF(ISERR(D79/D77),0,D79/D77)</f>
        <v>0</v>
      </c>
      <c r="E78" s="210"/>
      <c r="F78" s="211"/>
      <c r="G78" s="212"/>
      <c r="H78" s="146"/>
      <c r="I78" s="212"/>
      <c r="J78" s="146"/>
      <c r="K78" s="212"/>
      <c r="L78" s="146"/>
      <c r="M78" s="212"/>
      <c r="N78" s="213"/>
      <c r="O78" s="212"/>
      <c r="P78" s="214"/>
      <c r="Q78" s="212"/>
      <c r="R78" s="214"/>
      <c r="S78" s="212"/>
      <c r="T78" s="214"/>
      <c r="U78" s="215"/>
      <c r="V78" s="216">
        <f>IF(ISERR(N78/F78*100),0,N78/F78*100)</f>
        <v>0</v>
      </c>
      <c r="W78" s="213"/>
      <c r="X78" s="212"/>
      <c r="Y78" s="214"/>
      <c r="Z78" s="212"/>
      <c r="AA78" s="214"/>
      <c r="AB78" s="212"/>
      <c r="AC78" s="214"/>
      <c r="AD78" s="215"/>
      <c r="AE78" s="216">
        <f>IF(ISERR(W78/O78*100),0,W78/O78*100)</f>
        <v>0</v>
      </c>
      <c r="AF78" s="213"/>
      <c r="AG78" s="212"/>
      <c r="AH78" s="214"/>
      <c r="AI78" s="212"/>
      <c r="AJ78" s="214"/>
      <c r="AK78" s="212"/>
      <c r="AL78" s="214"/>
      <c r="AM78" s="215"/>
      <c r="AN78" s="216">
        <f>IF(ISERR(AF78/X78*100),0,AF78/X78*100)</f>
        <v>0</v>
      </c>
    </row>
    <row r="79" spans="1:40" x14ac:dyDescent="0.2">
      <c r="A79" s="217"/>
      <c r="B79" s="218" t="s">
        <v>55</v>
      </c>
      <c r="C79" s="113" t="s">
        <v>47</v>
      </c>
      <c r="D79" s="63"/>
      <c r="E79" s="219"/>
      <c r="F79" s="71"/>
      <c r="G79" s="175"/>
      <c r="H79" s="66"/>
      <c r="I79" s="175"/>
      <c r="J79" s="66"/>
      <c r="K79" s="175"/>
      <c r="L79" s="66"/>
      <c r="M79" s="175"/>
      <c r="N79" s="71"/>
      <c r="O79" s="176"/>
      <c r="P79" s="67"/>
      <c r="Q79" s="176"/>
      <c r="R79" s="67"/>
      <c r="S79" s="176"/>
      <c r="T79" s="67"/>
      <c r="U79" s="220"/>
      <c r="V79" s="118">
        <f>IF(ISERR(N79/F79*100),0,N79/F79*100)</f>
        <v>0</v>
      </c>
      <c r="W79" s="71"/>
      <c r="X79" s="176"/>
      <c r="Y79" s="67"/>
      <c r="Z79" s="176"/>
      <c r="AA79" s="67"/>
      <c r="AB79" s="176"/>
      <c r="AC79" s="67"/>
      <c r="AD79" s="220"/>
      <c r="AE79" s="118">
        <f>IF(ISERR(W79/O79*100),0,W79/O79*100)</f>
        <v>0</v>
      </c>
      <c r="AF79" s="71"/>
      <c r="AG79" s="176"/>
      <c r="AH79" s="67"/>
      <c r="AI79" s="176"/>
      <c r="AJ79" s="67"/>
      <c r="AK79" s="176"/>
      <c r="AL79" s="67"/>
      <c r="AM79" s="220"/>
      <c r="AN79" s="118">
        <f>IF(ISERR(AF79/X79*100),0,AF79/X79*100)</f>
        <v>0</v>
      </c>
    </row>
    <row r="80" spans="1:40" ht="13.5" x14ac:dyDescent="0.2">
      <c r="A80" s="111"/>
      <c r="B80" s="204" t="s">
        <v>88</v>
      </c>
      <c r="C80" s="142" t="s">
        <v>80</v>
      </c>
      <c r="D80" s="63"/>
      <c r="E80" s="219"/>
      <c r="F80" s="71"/>
      <c r="G80" s="175"/>
      <c r="H80" s="56"/>
      <c r="I80" s="175"/>
      <c r="J80" s="56"/>
      <c r="K80" s="175"/>
      <c r="L80" s="56"/>
      <c r="M80" s="175"/>
      <c r="N80" s="71"/>
      <c r="O80" s="176"/>
      <c r="P80" s="57"/>
      <c r="Q80" s="207"/>
      <c r="R80" s="57"/>
      <c r="S80" s="207"/>
      <c r="T80" s="57"/>
      <c r="U80" s="208"/>
      <c r="V80" s="221"/>
      <c r="W80" s="71"/>
      <c r="X80" s="176"/>
      <c r="Y80" s="57"/>
      <c r="Z80" s="207"/>
      <c r="AA80" s="57"/>
      <c r="AB80" s="207"/>
      <c r="AC80" s="57"/>
      <c r="AD80" s="208"/>
      <c r="AE80" s="221"/>
      <c r="AF80" s="71"/>
      <c r="AG80" s="176"/>
      <c r="AH80" s="57"/>
      <c r="AI80" s="207"/>
      <c r="AJ80" s="57"/>
      <c r="AK80" s="207"/>
      <c r="AL80" s="57"/>
      <c r="AM80" s="208"/>
      <c r="AN80" s="221"/>
    </row>
    <row r="81" spans="1:40" s="149" customFormat="1" x14ac:dyDescent="0.2">
      <c r="A81" s="192"/>
      <c r="B81" s="209" t="s">
        <v>89</v>
      </c>
      <c r="C81" s="142" t="s">
        <v>81</v>
      </c>
      <c r="D81" s="71">
        <f>IF(ISERR(D82/D80),0,D82/D80)</f>
        <v>0</v>
      </c>
      <c r="E81" s="210"/>
      <c r="F81" s="211"/>
      <c r="G81" s="212"/>
      <c r="H81" s="146"/>
      <c r="I81" s="212"/>
      <c r="J81" s="146"/>
      <c r="K81" s="212"/>
      <c r="L81" s="146"/>
      <c r="M81" s="212"/>
      <c r="N81" s="213"/>
      <c r="O81" s="212"/>
      <c r="P81" s="214"/>
      <c r="Q81" s="212"/>
      <c r="R81" s="214"/>
      <c r="S81" s="212"/>
      <c r="T81" s="214"/>
      <c r="U81" s="215"/>
      <c r="V81" s="216">
        <f>IF(ISERR(N81/F81*100),0,N81/F81*100)</f>
        <v>0</v>
      </c>
      <c r="W81" s="213"/>
      <c r="X81" s="212"/>
      <c r="Y81" s="214"/>
      <c r="Z81" s="212"/>
      <c r="AA81" s="214"/>
      <c r="AB81" s="212"/>
      <c r="AC81" s="214"/>
      <c r="AD81" s="215"/>
      <c r="AE81" s="216">
        <f>IF(ISERR(W81/O81*100),0,W81/O81*100)</f>
        <v>0</v>
      </c>
      <c r="AF81" s="213"/>
      <c r="AG81" s="212"/>
      <c r="AH81" s="214"/>
      <c r="AI81" s="212"/>
      <c r="AJ81" s="214"/>
      <c r="AK81" s="212"/>
      <c r="AL81" s="214"/>
      <c r="AM81" s="215"/>
      <c r="AN81" s="216">
        <f>IF(ISERR(AF81/X81*100),0,AF81/X81*100)</f>
        <v>0</v>
      </c>
    </row>
    <row r="82" spans="1:40" x14ac:dyDescent="0.2">
      <c r="A82" s="217"/>
      <c r="B82" s="218" t="s">
        <v>55</v>
      </c>
      <c r="C82" s="113" t="s">
        <v>47</v>
      </c>
      <c r="D82" s="63"/>
      <c r="E82" s="219"/>
      <c r="F82" s="71"/>
      <c r="G82" s="175"/>
      <c r="H82" s="66"/>
      <c r="I82" s="175"/>
      <c r="J82" s="66"/>
      <c r="K82" s="175"/>
      <c r="L82" s="66"/>
      <c r="M82" s="175"/>
      <c r="N82" s="71"/>
      <c r="O82" s="176"/>
      <c r="P82" s="67"/>
      <c r="Q82" s="176"/>
      <c r="R82" s="67"/>
      <c r="S82" s="176"/>
      <c r="T82" s="67"/>
      <c r="U82" s="220"/>
      <c r="V82" s="118">
        <f>IF(ISERR(N82/F82*100),0,N82/F82*100)</f>
        <v>0</v>
      </c>
      <c r="W82" s="71"/>
      <c r="X82" s="176"/>
      <c r="Y82" s="67"/>
      <c r="Z82" s="176"/>
      <c r="AA82" s="67"/>
      <c r="AB82" s="176"/>
      <c r="AC82" s="67"/>
      <c r="AD82" s="220"/>
      <c r="AE82" s="118">
        <f>IF(ISERR(W82/O82*100),0,W82/O82*100)</f>
        <v>0</v>
      </c>
      <c r="AF82" s="71"/>
      <c r="AG82" s="176"/>
      <c r="AH82" s="67"/>
      <c r="AI82" s="176"/>
      <c r="AJ82" s="67"/>
      <c r="AK82" s="176"/>
      <c r="AL82" s="67"/>
      <c r="AM82" s="220"/>
      <c r="AN82" s="118">
        <f>IF(ISERR(AF82/X82*100),0,AF82/X82*100)</f>
        <v>0</v>
      </c>
    </row>
    <row r="83" spans="1:40" x14ac:dyDescent="0.2">
      <c r="A83" s="222" t="s">
        <v>90</v>
      </c>
      <c r="B83" s="179" t="s">
        <v>91</v>
      </c>
      <c r="C83" s="223" t="s">
        <v>92</v>
      </c>
      <c r="D83" s="54">
        <f>D86</f>
        <v>66.364874999999998</v>
      </c>
      <c r="E83" s="64">
        <f>IF(ISERR(D83/D11*1000),0,D83/D11*1000)</f>
        <v>0.43685194933495225</v>
      </c>
      <c r="F83" s="71">
        <f>F86</f>
        <v>93.47</v>
      </c>
      <c r="G83" s="65">
        <f>IF(ISERR(F83/F11*1000),0,F83/F11*1000)</f>
        <v>0.6349714831661637</v>
      </c>
      <c r="H83" s="193"/>
      <c r="I83" s="65">
        <f>IF(ISERR(H83/H11*1000),0,H83/H11*1000)</f>
        <v>0</v>
      </c>
      <c r="J83" s="193"/>
      <c r="K83" s="65">
        <f>IF(ISERR(J83/J11*1000),0,J83/J11*1000)</f>
        <v>0</v>
      </c>
      <c r="L83" s="193"/>
      <c r="M83" s="65">
        <f>IF(ISERR(L83/L11*1000),0,L83/L11*1000)</f>
        <v>0</v>
      </c>
      <c r="N83" s="71">
        <f>N86</f>
        <v>59.319999999999993</v>
      </c>
      <c r="O83" s="65">
        <f>IF(ISERR(N83/N11*1000),0,N83/N11*1000)</f>
        <v>0.41271247774561343</v>
      </c>
      <c r="P83" s="57"/>
      <c r="Q83" s="65">
        <f>IF(ISERR(P83/P11*1000),0,P83/P11*1000)</f>
        <v>0</v>
      </c>
      <c r="R83" s="57"/>
      <c r="S83" s="65">
        <f>IF(ISERR(R83/R11*1000),0,R83/R11*1000)</f>
        <v>0</v>
      </c>
      <c r="T83" s="57"/>
      <c r="U83" s="68">
        <f>IF(ISERR(T83/T11*1000),0,T83/T11*1000)</f>
        <v>0</v>
      </c>
      <c r="V83" s="224"/>
      <c r="W83" s="71">
        <f>W86</f>
        <v>59.319999999999993</v>
      </c>
      <c r="X83" s="65">
        <f>IF(ISERR(W83/W11*1000),0,W83/W11*1000)</f>
        <v>0.41271247774561343</v>
      </c>
      <c r="Y83" s="57"/>
      <c r="Z83" s="65">
        <f>IF(ISERR(Y83/Y11*1000),0,Y83/Y11*1000)</f>
        <v>0</v>
      </c>
      <c r="AA83" s="57"/>
      <c r="AB83" s="65">
        <f>IF(ISERR(AA83/AA11*1000),0,AA83/AA11*1000)</f>
        <v>0</v>
      </c>
      <c r="AC83" s="57"/>
      <c r="AD83" s="68">
        <f>IF(ISERR(AC83/AC11*1000),0,AC83/AC11*1000)</f>
        <v>0</v>
      </c>
      <c r="AE83" s="224"/>
      <c r="AF83" s="71">
        <f>AF86</f>
        <v>59.319999999999993</v>
      </c>
      <c r="AG83" s="65">
        <f>IF(ISERR(AF83/AF11*1000),0,AF83/AF11*1000)</f>
        <v>0.41271247774561343</v>
      </c>
      <c r="AH83" s="57"/>
      <c r="AI83" s="65">
        <f>IF(ISERR(AH83/AH11*1000),0,AH83/AH11*1000)</f>
        <v>0</v>
      </c>
      <c r="AJ83" s="57"/>
      <c r="AK83" s="65">
        <f>IF(ISERR(AJ83/AJ11*1000),0,AJ83/AJ11*1000)</f>
        <v>0</v>
      </c>
      <c r="AL83" s="57"/>
      <c r="AM83" s="68">
        <f>IF(ISERR(AL83/AL11*1000),0,AL83/AL11*1000)</f>
        <v>0</v>
      </c>
      <c r="AN83" s="224"/>
    </row>
    <row r="84" spans="1:40" ht="15" x14ac:dyDescent="0.2">
      <c r="A84" s="225"/>
      <c r="B84" s="226"/>
      <c r="C84" s="227" t="s">
        <v>93</v>
      </c>
      <c r="D84" s="143">
        <f>D87</f>
        <v>30.362306717220516</v>
      </c>
      <c r="E84" s="210"/>
      <c r="F84" s="63">
        <f>F87</f>
        <v>32.653042925674718</v>
      </c>
      <c r="G84" s="212"/>
      <c r="H84" s="146"/>
      <c r="I84" s="212"/>
      <c r="J84" s="146"/>
      <c r="K84" s="212"/>
      <c r="L84" s="146"/>
      <c r="M84" s="212"/>
      <c r="N84" s="71">
        <f>N87</f>
        <v>32.576034991451863</v>
      </c>
      <c r="O84" s="212"/>
      <c r="P84" s="146"/>
      <c r="Q84" s="212"/>
      <c r="R84" s="146"/>
      <c r="S84" s="212"/>
      <c r="T84" s="146"/>
      <c r="U84" s="215"/>
      <c r="V84" s="118">
        <f>IF(ISERR(N84/F84*100),0,N84/F84*100)</f>
        <v>99.764163069279192</v>
      </c>
      <c r="W84" s="71">
        <f>W87</f>
        <v>33.87907639110994</v>
      </c>
      <c r="X84" s="212"/>
      <c r="Y84" s="146"/>
      <c r="Z84" s="212"/>
      <c r="AA84" s="146"/>
      <c r="AB84" s="212"/>
      <c r="AC84" s="146"/>
      <c r="AD84" s="215"/>
      <c r="AE84" s="118">
        <f t="shared" ref="AE84:AE85" si="14">IF(ISERR(W84/N84*100),0,W84/N84*100)</f>
        <v>104</v>
      </c>
      <c r="AF84" s="71">
        <f>AF87</f>
        <v>35.23423944675433</v>
      </c>
      <c r="AG84" s="212"/>
      <c r="AH84" s="146"/>
      <c r="AI84" s="212"/>
      <c r="AJ84" s="146"/>
      <c r="AK84" s="212"/>
      <c r="AL84" s="146"/>
      <c r="AM84" s="215"/>
      <c r="AN84" s="118">
        <f t="shared" ref="AN84:AN85" si="15">IF(ISERR(AF84/W84*100),0,AF84/W84*100)</f>
        <v>103.99999999999999</v>
      </c>
    </row>
    <row r="85" spans="1:40" ht="14.25" customHeight="1" thickBot="1" x14ac:dyDescent="0.25">
      <c r="A85" s="228"/>
      <c r="B85" s="229"/>
      <c r="C85" s="230" t="s">
        <v>47</v>
      </c>
      <c r="D85" s="197">
        <f>D88</f>
        <v>2014.9906899999999</v>
      </c>
      <c r="E85" s="198">
        <f>IF(ISERR(D85/D16*1000),0,D85/D16*1000)</f>
        <v>16.134246793750027</v>
      </c>
      <c r="F85" s="197">
        <f>F88</f>
        <v>3052.0799222628157</v>
      </c>
      <c r="G85" s="155">
        <f>IF(ISERR(F85/F16*1000),0,F85/F16*1000)</f>
        <v>25.317416027041084</v>
      </c>
      <c r="H85" s="202"/>
      <c r="I85" s="155">
        <f>IF(ISERR(H85/H16*1000),0,H85/H16*1000)</f>
        <v>0</v>
      </c>
      <c r="J85" s="202"/>
      <c r="K85" s="155">
        <f>IF(ISERR(J85/J16*1000),0,J85/J16*1000)</f>
        <v>0</v>
      </c>
      <c r="L85" s="202"/>
      <c r="M85" s="155">
        <f>IF(ISERR(L85/L16*1000),0,L85/L16*1000)</f>
        <v>0</v>
      </c>
      <c r="N85" s="197">
        <f>N88</f>
        <v>1932.4103956929243</v>
      </c>
      <c r="O85" s="155">
        <f>IF(ISERR(N85/N16*1000),0,N85/N16*1000)</f>
        <v>16.475419982131076</v>
      </c>
      <c r="P85" s="202"/>
      <c r="Q85" s="199">
        <f>IF(ISERR(P85/P16*1000),0,P85/P16*1000)</f>
        <v>0</v>
      </c>
      <c r="R85" s="202"/>
      <c r="S85" s="199">
        <f>IF(ISERR(R85/R16*1000),0,R85/R16*1000)</f>
        <v>0</v>
      </c>
      <c r="T85" s="202"/>
      <c r="U85" s="203">
        <f>IF(ISERR(T85/T16*1000),0,T85/T16*1000)</f>
        <v>0</v>
      </c>
      <c r="V85" s="160">
        <f>IF(ISERR(N85/F85*100),0,N85/F85*100)</f>
        <v>63.314541064187893</v>
      </c>
      <c r="W85" s="197">
        <f>W88</f>
        <v>2009.7068115206416</v>
      </c>
      <c r="X85" s="155">
        <f>IF(ISERR(W85/W16*1000),0,W85/W16*1000)</f>
        <v>17.134436781416319</v>
      </c>
      <c r="Y85" s="202"/>
      <c r="Z85" s="199">
        <f>IF(ISERR(Y85/Y16*1000),0,Y85/Y16*1000)</f>
        <v>0</v>
      </c>
      <c r="AA85" s="202"/>
      <c r="AB85" s="199">
        <f>IF(ISERR(AA85/AA16*1000),0,AA85/AA16*1000)</f>
        <v>0</v>
      </c>
      <c r="AC85" s="202"/>
      <c r="AD85" s="203">
        <f>IF(ISERR(AC85/AC16*1000),0,AC85/AC16*1000)</f>
        <v>0</v>
      </c>
      <c r="AE85" s="160">
        <f t="shared" si="14"/>
        <v>104.00000000000003</v>
      </c>
      <c r="AF85" s="197">
        <f>AF88</f>
        <v>2090.0950839814668</v>
      </c>
      <c r="AG85" s="155">
        <f>IF(ISERR(AF85/AF16*1000),0,AF85/AF16*1000)</f>
        <v>17.81981425267297</v>
      </c>
      <c r="AH85" s="202"/>
      <c r="AI85" s="199">
        <f>IF(ISERR(AH85/AH16*1000),0,AH85/AH16*1000)</f>
        <v>0</v>
      </c>
      <c r="AJ85" s="202"/>
      <c r="AK85" s="199">
        <f>IF(ISERR(AJ85/AJ16*1000),0,AJ85/AJ16*1000)</f>
        <v>0</v>
      </c>
      <c r="AL85" s="202"/>
      <c r="AM85" s="203">
        <f>IF(ISERR(AL85/AL16*1000),0,AL85/AL16*1000)</f>
        <v>0</v>
      </c>
      <c r="AN85" s="160">
        <f t="shared" si="15"/>
        <v>103.99999999999999</v>
      </c>
    </row>
    <row r="86" spans="1:40" ht="15.75" thickTop="1" x14ac:dyDescent="0.2">
      <c r="A86" s="49"/>
      <c r="B86" s="231" t="s">
        <v>94</v>
      </c>
      <c r="C86" s="232" t="s">
        <v>92</v>
      </c>
      <c r="D86" s="63">
        <v>66.364874999999998</v>
      </c>
      <c r="E86" s="164"/>
      <c r="F86" s="54">
        <v>93.47</v>
      </c>
      <c r="G86" s="233"/>
      <c r="H86" s="56"/>
      <c r="I86" s="233"/>
      <c r="J86" s="56"/>
      <c r="K86" s="233"/>
      <c r="L86" s="56"/>
      <c r="M86" s="233"/>
      <c r="N86" s="54">
        <v>59.319999999999993</v>
      </c>
      <c r="O86" s="234"/>
      <c r="P86" s="57"/>
      <c r="Q86" s="207"/>
      <c r="R86" s="57"/>
      <c r="S86" s="207"/>
      <c r="T86" s="57"/>
      <c r="U86" s="235"/>
      <c r="V86" s="236"/>
      <c r="W86" s="54">
        <f>N86</f>
        <v>59.319999999999993</v>
      </c>
      <c r="X86" s="234"/>
      <c r="Y86" s="57"/>
      <c r="Z86" s="207"/>
      <c r="AA86" s="57"/>
      <c r="AB86" s="207"/>
      <c r="AC86" s="57"/>
      <c r="AD86" s="235"/>
      <c r="AE86" s="236"/>
      <c r="AF86" s="54">
        <f>N86</f>
        <v>59.319999999999993</v>
      </c>
      <c r="AG86" s="234"/>
      <c r="AH86" s="57"/>
      <c r="AI86" s="207"/>
      <c r="AJ86" s="57"/>
      <c r="AK86" s="207"/>
      <c r="AL86" s="57"/>
      <c r="AM86" s="235"/>
      <c r="AN86" s="236"/>
    </row>
    <row r="87" spans="1:40" ht="15" x14ac:dyDescent="0.2">
      <c r="A87" s="60"/>
      <c r="B87" s="231" t="s">
        <v>95</v>
      </c>
      <c r="C87" s="227" t="s">
        <v>93</v>
      </c>
      <c r="D87" s="71">
        <f>IF(ISERR(D88/D86),0,D88/D86)</f>
        <v>30.362306717220516</v>
      </c>
      <c r="E87" s="144"/>
      <c r="F87" s="63">
        <f>IF(ISERR(F88/F86),0,F88/F86)</f>
        <v>32.653042925674718</v>
      </c>
      <c r="G87" s="145"/>
      <c r="H87" s="237"/>
      <c r="I87" s="145"/>
      <c r="J87" s="237"/>
      <c r="K87" s="145"/>
      <c r="L87" s="237"/>
      <c r="M87" s="145"/>
      <c r="N87" s="71">
        <f>IF(ISERR(N88/N86),0,N88/N86)</f>
        <v>32.576034991451863</v>
      </c>
      <c r="O87" s="145"/>
      <c r="P87" s="237"/>
      <c r="Q87" s="145"/>
      <c r="R87" s="237"/>
      <c r="S87" s="145"/>
      <c r="T87" s="237"/>
      <c r="U87" s="147"/>
      <c r="V87" s="118">
        <f>IF(ISERR(N87/F87*100),0,N87/F87*100)</f>
        <v>99.764163069279192</v>
      </c>
      <c r="W87" s="71">
        <f>IF(ISERR(W88/W86),0,W88/W86)</f>
        <v>33.87907639110994</v>
      </c>
      <c r="X87" s="145"/>
      <c r="Y87" s="237"/>
      <c r="Z87" s="145"/>
      <c r="AA87" s="237"/>
      <c r="AB87" s="145"/>
      <c r="AC87" s="237"/>
      <c r="AD87" s="147"/>
      <c r="AE87" s="118">
        <f t="shared" ref="AE87:AE88" si="16">IF(ISERR(W87/N87*100),0,W87/N87*100)</f>
        <v>104</v>
      </c>
      <c r="AF87" s="71">
        <f>IF(ISERR(AF88/AF86),0,AF88/AF86)</f>
        <v>35.23423944675433</v>
      </c>
      <c r="AG87" s="145"/>
      <c r="AH87" s="237"/>
      <c r="AI87" s="145"/>
      <c r="AJ87" s="237"/>
      <c r="AK87" s="145"/>
      <c r="AL87" s="237"/>
      <c r="AM87" s="147"/>
      <c r="AN87" s="118">
        <f t="shared" ref="AN87:AN88" si="17">IF(ISERR(AF87/W87*100),0,AF87/W87*100)</f>
        <v>103.99999999999999</v>
      </c>
    </row>
    <row r="88" spans="1:40" ht="15" x14ac:dyDescent="0.2">
      <c r="A88" s="60"/>
      <c r="B88" s="238" t="s">
        <v>55</v>
      </c>
      <c r="C88" s="62" t="s">
        <v>47</v>
      </c>
      <c r="D88" s="63">
        <v>2014.9906899999999</v>
      </c>
      <c r="E88" s="170"/>
      <c r="F88" s="71">
        <v>3052.0799222628157</v>
      </c>
      <c r="G88" s="165"/>
      <c r="H88" s="70"/>
      <c r="I88" s="165"/>
      <c r="J88" s="70"/>
      <c r="K88" s="165"/>
      <c r="L88" s="70"/>
      <c r="M88" s="165"/>
      <c r="N88" s="71">
        <v>1932.4103956929243</v>
      </c>
      <c r="O88" s="166"/>
      <c r="P88" s="67"/>
      <c r="Q88" s="166"/>
      <c r="R88" s="67"/>
      <c r="S88" s="166"/>
      <c r="T88" s="67"/>
      <c r="U88" s="167"/>
      <c r="V88" s="118">
        <f>IF(ISERR(N88/F88*100),0,N88/F88*100)</f>
        <v>63.314541064187893</v>
      </c>
      <c r="W88" s="71">
        <v>2009.7068115206416</v>
      </c>
      <c r="X88" s="166"/>
      <c r="Y88" s="67"/>
      <c r="Z88" s="166"/>
      <c r="AA88" s="67"/>
      <c r="AB88" s="166"/>
      <c r="AC88" s="67"/>
      <c r="AD88" s="167"/>
      <c r="AE88" s="118">
        <f t="shared" si="16"/>
        <v>104.00000000000003</v>
      </c>
      <c r="AF88" s="71">
        <v>2090.0950839814668</v>
      </c>
      <c r="AG88" s="166"/>
      <c r="AH88" s="67"/>
      <c r="AI88" s="166"/>
      <c r="AJ88" s="67"/>
      <c r="AK88" s="166"/>
      <c r="AL88" s="67"/>
      <c r="AM88" s="167"/>
      <c r="AN88" s="118">
        <f t="shared" si="17"/>
        <v>103.99999999999999</v>
      </c>
    </row>
    <row r="89" spans="1:40" ht="15" x14ac:dyDescent="0.2">
      <c r="A89" s="60"/>
      <c r="B89" s="239" t="s">
        <v>96</v>
      </c>
      <c r="C89" s="223" t="s">
        <v>92</v>
      </c>
      <c r="D89" s="63">
        <v>299.54599999999999</v>
      </c>
      <c r="E89" s="170"/>
      <c r="F89" s="71">
        <v>333.36</v>
      </c>
      <c r="G89" s="165"/>
      <c r="H89" s="240"/>
      <c r="I89" s="165"/>
      <c r="J89" s="66"/>
      <c r="K89" s="165"/>
      <c r="L89" s="240"/>
      <c r="M89" s="165"/>
      <c r="N89" s="71">
        <v>292.29199999999997</v>
      </c>
      <c r="O89" s="166"/>
      <c r="P89" s="241"/>
      <c r="Q89" s="166"/>
      <c r="R89" s="67"/>
      <c r="S89" s="166"/>
      <c r="T89" s="241"/>
      <c r="U89" s="167"/>
      <c r="V89" s="242"/>
      <c r="W89" s="71">
        <f>N89</f>
        <v>292.29199999999997</v>
      </c>
      <c r="X89" s="166"/>
      <c r="Y89" s="241"/>
      <c r="Z89" s="166"/>
      <c r="AA89" s="67"/>
      <c r="AB89" s="166"/>
      <c r="AC89" s="241"/>
      <c r="AD89" s="167"/>
      <c r="AE89" s="242"/>
      <c r="AF89" s="71">
        <f>N89</f>
        <v>292.29199999999997</v>
      </c>
      <c r="AG89" s="166"/>
      <c r="AH89" s="241"/>
      <c r="AI89" s="166"/>
      <c r="AJ89" s="67"/>
      <c r="AK89" s="166"/>
      <c r="AL89" s="241"/>
      <c r="AM89" s="167"/>
      <c r="AN89" s="242"/>
    </row>
    <row r="90" spans="1:40" ht="13.5" customHeight="1" x14ac:dyDescent="0.2">
      <c r="A90" s="243" t="s">
        <v>97</v>
      </c>
      <c r="B90" s="244" t="s">
        <v>98</v>
      </c>
      <c r="C90" s="113" t="s">
        <v>50</v>
      </c>
      <c r="D90" s="63">
        <v>1.8380000000000001</v>
      </c>
      <c r="E90" s="245">
        <f>IF(ISERR(D90/D11*1000),0,D90/D11*1000)</f>
        <v>1.2098777898363288E-2</v>
      </c>
      <c r="F90" s="71">
        <v>1.8208</v>
      </c>
      <c r="G90" s="246">
        <f>IF(ISERR(F90/F11*1000),0,F90/F11*1000)</f>
        <v>1.2369274382678408E-2</v>
      </c>
      <c r="H90" s="56"/>
      <c r="I90" s="246">
        <f>IF(ISERR(H90/H11*1000),0,H90/H11*1000)</f>
        <v>0</v>
      </c>
      <c r="J90" s="56"/>
      <c r="K90" s="246">
        <f>IF(ISERR(J90/J11*1000),0,J90/J11*1000)</f>
        <v>0</v>
      </c>
      <c r="L90" s="56"/>
      <c r="M90" s="246">
        <f>IF(ISERR(L90/L11*1000),0,L90/L11*1000)</f>
        <v>0</v>
      </c>
      <c r="N90" s="71">
        <v>16.64</v>
      </c>
      <c r="O90" s="246">
        <f>IF(ISERR(N90/N11*1000),0,N90/N11*1000)</f>
        <v>0.11577099847752881</v>
      </c>
      <c r="P90" s="57"/>
      <c r="Q90" s="246">
        <f>IF(ISERR(P90/P11*1000),0,P90/P11*1000)</f>
        <v>0</v>
      </c>
      <c r="R90" s="57"/>
      <c r="S90" s="246">
        <f>IF(ISERR(R90/R11*1000),0,R90/R11*1000)</f>
        <v>0</v>
      </c>
      <c r="T90" s="57"/>
      <c r="U90" s="247">
        <f>IF(ISERR(T90/T11*1000),0,T90/T11*1000)</f>
        <v>0</v>
      </c>
      <c r="V90" s="248"/>
      <c r="W90" s="71">
        <f>N90</f>
        <v>16.64</v>
      </c>
      <c r="X90" s="246">
        <f>IF(ISERR(W90/W11*1000),0,W90/W11*1000)</f>
        <v>0.11577099847752881</v>
      </c>
      <c r="Y90" s="57"/>
      <c r="Z90" s="246">
        <f>IF(ISERR(Y90/Y11*1000),0,Y90/Y11*1000)</f>
        <v>0</v>
      </c>
      <c r="AA90" s="57"/>
      <c r="AB90" s="246">
        <f>IF(ISERR(AA90/AA11*1000),0,AA90/AA11*1000)</f>
        <v>0</v>
      </c>
      <c r="AC90" s="57"/>
      <c r="AD90" s="247">
        <f>IF(ISERR(AC90/AC11*1000),0,AC90/AC11*1000)</f>
        <v>0</v>
      </c>
      <c r="AE90" s="248"/>
      <c r="AF90" s="71">
        <f>N90</f>
        <v>16.64</v>
      </c>
      <c r="AG90" s="246">
        <f>IF(ISERR(AF90/AF11*1000),0,AF90/AF11*1000)</f>
        <v>0.11577099847752881</v>
      </c>
      <c r="AH90" s="57"/>
      <c r="AI90" s="246">
        <f>IF(ISERR(AH90/AH11*1000),0,AH90/AH11*1000)</f>
        <v>0</v>
      </c>
      <c r="AJ90" s="57"/>
      <c r="AK90" s="246">
        <f>IF(ISERR(AJ90/AJ11*1000),0,AJ90/AJ11*1000)</f>
        <v>0</v>
      </c>
      <c r="AL90" s="57"/>
      <c r="AM90" s="247">
        <f>IF(ISERR(AL90/AL11*1000),0,AL90/AL11*1000)</f>
        <v>0</v>
      </c>
      <c r="AN90" s="249"/>
    </row>
    <row r="91" spans="1:40" ht="13.5" customHeight="1" x14ac:dyDescent="0.2">
      <c r="A91" s="243"/>
      <c r="B91" s="244"/>
      <c r="C91" s="250" t="s">
        <v>93</v>
      </c>
      <c r="D91" s="71">
        <f>IF(ISERR(D92/D90),0,D92/D90)</f>
        <v>29.059874863982589</v>
      </c>
      <c r="E91" s="251"/>
      <c r="F91" s="252">
        <f>IF(ISERR(F92/F90),0,F92/F90)</f>
        <v>35.075867653888267</v>
      </c>
      <c r="G91" s="253"/>
      <c r="H91" s="146"/>
      <c r="I91" s="253"/>
      <c r="J91" s="146"/>
      <c r="K91" s="253"/>
      <c r="L91" s="146"/>
      <c r="M91" s="253"/>
      <c r="N91" s="54">
        <f>IF(ISERR(N92/N90),0,N92/N90)</f>
        <v>34.774776660729167</v>
      </c>
      <c r="O91" s="253"/>
      <c r="P91" s="237"/>
      <c r="Q91" s="253"/>
      <c r="R91" s="237"/>
      <c r="S91" s="253"/>
      <c r="T91" s="237"/>
      <c r="U91" s="254"/>
      <c r="V91" s="255">
        <f>IF(ISERR(N91/F91*100),0,N91/F91*100)</f>
        <v>99.141600726373696</v>
      </c>
      <c r="W91" s="54">
        <f>IF(ISERR(W92/W90),0,W92/W90)</f>
        <v>36.16576772715834</v>
      </c>
      <c r="X91" s="253"/>
      <c r="Y91" s="237"/>
      <c r="Z91" s="253"/>
      <c r="AA91" s="237"/>
      <c r="AB91" s="253"/>
      <c r="AC91" s="237"/>
      <c r="AD91" s="254"/>
      <c r="AE91" s="255">
        <f t="shared" ref="AE91:AE93" si="18">IF(ISERR(W91/N91*100),0,W91/N91*100)</f>
        <v>104.00000000000003</v>
      </c>
      <c r="AF91" s="54">
        <f>IF(ISERR(AF92/AF90),0,AF92/AF90)</f>
        <v>37.612398436244682</v>
      </c>
      <c r="AG91" s="253"/>
      <c r="AH91" s="237"/>
      <c r="AI91" s="253"/>
      <c r="AJ91" s="237"/>
      <c r="AK91" s="253"/>
      <c r="AL91" s="237"/>
      <c r="AM91" s="254"/>
      <c r="AN91" s="118">
        <f t="shared" ref="AN91:AN93" si="19">IF(ISERR(AF91/W91*100),0,AF91/W91*100)</f>
        <v>104.00000000000003</v>
      </c>
    </row>
    <row r="92" spans="1:40" ht="14.25" thickBot="1" x14ac:dyDescent="0.25">
      <c r="A92" s="256"/>
      <c r="B92" s="257"/>
      <c r="C92" s="152" t="s">
        <v>47</v>
      </c>
      <c r="D92" s="258">
        <v>53.412050000000001</v>
      </c>
      <c r="E92" s="154">
        <f>IF(ISERR(D92/D16*1000),0,D92/D16*1000)</f>
        <v>0.42767601892002594</v>
      </c>
      <c r="F92" s="197">
        <v>63.866139824199749</v>
      </c>
      <c r="G92" s="155">
        <f>IF(ISERR(F92/F16*1000),0,F92/F16*1000)</f>
        <v>0.5297782735557105</v>
      </c>
      <c r="H92" s="259"/>
      <c r="I92" s="155">
        <f>IF(ISERR(H92/H16*1000),0,H92/H16*1000)</f>
        <v>0</v>
      </c>
      <c r="J92" s="259"/>
      <c r="K92" s="155">
        <f>IF(ISERR(J92/J16*1000),0,J92/J16*1000)</f>
        <v>0</v>
      </c>
      <c r="L92" s="259"/>
      <c r="M92" s="155">
        <f>IF(ISERR(L92/L16*1000),0,L92/L16*1000)</f>
        <v>0</v>
      </c>
      <c r="N92" s="197">
        <v>578.65228363453332</v>
      </c>
      <c r="O92" s="155">
        <f>IF(ISERR(N92/N16*1000),0,N92/N16*1000)</f>
        <v>4.933496227171573</v>
      </c>
      <c r="P92" s="202"/>
      <c r="Q92" s="155">
        <f>IF(ISERR(P92/P16*1000),0,P92/P16*1000)</f>
        <v>0</v>
      </c>
      <c r="R92" s="202"/>
      <c r="S92" s="155">
        <f>IF(ISERR(R92/R16*1000),0,R92/R16*1000)</f>
        <v>0</v>
      </c>
      <c r="T92" s="202"/>
      <c r="U92" s="159">
        <f>IF(ISERR(T92/T16*1000),0,T92/T16*1000)</f>
        <v>0</v>
      </c>
      <c r="V92" s="260">
        <f>IF(ISERR(N92/F92*100),0,N92/F92*100)</f>
        <v>906.03923335174557</v>
      </c>
      <c r="W92" s="197">
        <v>601.7983749799148</v>
      </c>
      <c r="X92" s="155">
        <f>IF(ISERR(W92/W16*1000),0,W92/W16*1000)</f>
        <v>5.1308360762584373</v>
      </c>
      <c r="Y92" s="202"/>
      <c r="Z92" s="155">
        <f>IF(ISERR(Y92/Y16*1000),0,Y92/Y16*1000)</f>
        <v>0</v>
      </c>
      <c r="AA92" s="202"/>
      <c r="AB92" s="155">
        <f>IF(ISERR(AA92/AA16*1000),0,AA92/AA16*1000)</f>
        <v>0</v>
      </c>
      <c r="AC92" s="202"/>
      <c r="AD92" s="159">
        <f>IF(ISERR(AC92/AC16*1000),0,AC92/AC16*1000)</f>
        <v>0</v>
      </c>
      <c r="AE92" s="260">
        <f t="shared" si="18"/>
        <v>104.00000000000003</v>
      </c>
      <c r="AF92" s="197">
        <v>625.87030997911154</v>
      </c>
      <c r="AG92" s="155">
        <f>IF(ISERR(AF92/AF16*1000),0,AF92/AF16*1000)</f>
        <v>5.3360695193087766</v>
      </c>
      <c r="AH92" s="202"/>
      <c r="AI92" s="155">
        <f>IF(ISERR(AH92/AH16*1000),0,AH92/AH16*1000)</f>
        <v>0</v>
      </c>
      <c r="AJ92" s="202"/>
      <c r="AK92" s="155">
        <f>IF(ISERR(AJ92/AJ16*1000),0,AJ92/AJ16*1000)</f>
        <v>0</v>
      </c>
      <c r="AL92" s="202"/>
      <c r="AM92" s="159">
        <f>IF(ISERR(AL92/AL16*1000),0,AL92/AL16*1000)</f>
        <v>0</v>
      </c>
      <c r="AN92" s="160">
        <f t="shared" si="19"/>
        <v>104.00000000000003</v>
      </c>
    </row>
    <row r="93" spans="1:40" ht="13.5" thickTop="1" x14ac:dyDescent="0.2">
      <c r="A93" s="172" t="s">
        <v>99</v>
      </c>
      <c r="B93" s="218" t="s">
        <v>100</v>
      </c>
      <c r="C93" s="261" t="s">
        <v>47</v>
      </c>
      <c r="D93" s="54">
        <v>56997.608130000001</v>
      </c>
      <c r="E93" s="164">
        <f>IF(ISERR(D93/D16*1000),0,D93/D16*1000)</f>
        <v>456.38596782939624</v>
      </c>
      <c r="F93" s="262">
        <v>71422.810534436285</v>
      </c>
      <c r="G93" s="233">
        <f>IF(ISERR(F93/F16*1000),0,F93/F16*1000)</f>
        <v>592.46187982529102</v>
      </c>
      <c r="H93" s="263"/>
      <c r="I93" s="233">
        <f>IF(ISERR(H93/H16*1000),0,H93/H16*1000)</f>
        <v>0</v>
      </c>
      <c r="J93" s="263"/>
      <c r="K93" s="233">
        <f>IF(ISERR(J93/J16*1000),0,J93/J16*1000)</f>
        <v>0</v>
      </c>
      <c r="L93" s="263"/>
      <c r="M93" s="233">
        <f>IF(ISERR(L93/L16*1000),0,L93/L16*1000)</f>
        <v>0</v>
      </c>
      <c r="N93" s="264">
        <v>90113.3</v>
      </c>
      <c r="O93" s="233">
        <f>IF(ISERR(N93/N16*1000),0,N93/N16*1000)</f>
        <v>768.29149066102195</v>
      </c>
      <c r="P93" s="265"/>
      <c r="Q93" s="233">
        <f>IF(ISERR(P93/P16*1000),0,P93/P16*1000)</f>
        <v>0</v>
      </c>
      <c r="R93" s="265"/>
      <c r="S93" s="233">
        <f>IF(ISERR(R93/R16*1000),0,R93/R16*1000)</f>
        <v>0</v>
      </c>
      <c r="T93" s="265"/>
      <c r="U93" s="235">
        <f>IF(ISERR(T93/T16*1000),0,T93/T16*1000)</f>
        <v>0</v>
      </c>
      <c r="V93" s="59">
        <f>IF(ISERR(N93/F93*100),0,N93/F93*100)</f>
        <v>126.16879583106318</v>
      </c>
      <c r="W93" s="264">
        <f>N93*1.04</f>
        <v>93717.832000000009</v>
      </c>
      <c r="X93" s="233">
        <f>IF(ISERR(W93/W16*1000),0,W93/W16*1000)</f>
        <v>799.02315028746295</v>
      </c>
      <c r="Y93" s="265"/>
      <c r="Z93" s="233">
        <f>IF(ISERR(Y93/Y16*1000),0,Y93/Y16*1000)</f>
        <v>0</v>
      </c>
      <c r="AA93" s="265"/>
      <c r="AB93" s="233">
        <f>IF(ISERR(AA93/AA16*1000),0,AA93/AA16*1000)</f>
        <v>0</v>
      </c>
      <c r="AC93" s="265"/>
      <c r="AD93" s="235">
        <f>IF(ISERR(AC93/AC16*1000),0,AC93/AC16*1000)</f>
        <v>0</v>
      </c>
      <c r="AE93" s="59">
        <f t="shared" si="18"/>
        <v>104</v>
      </c>
      <c r="AF93" s="264">
        <f>W93*1.04</f>
        <v>97466.54528000002</v>
      </c>
      <c r="AG93" s="233">
        <f>IF(ISERR(AF93/AF16*1000),0,AF93/AF16*1000)</f>
        <v>830.98407629896155</v>
      </c>
      <c r="AH93" s="265"/>
      <c r="AI93" s="233">
        <f>IF(ISERR(AH93/AH16*1000),0,AH93/AH16*1000)</f>
        <v>0</v>
      </c>
      <c r="AJ93" s="265"/>
      <c r="AK93" s="233">
        <f>IF(ISERR(AJ93/AJ16*1000),0,AJ93/AJ16*1000)</f>
        <v>0</v>
      </c>
      <c r="AL93" s="265"/>
      <c r="AM93" s="235">
        <f>IF(ISERR(AL93/AL16*1000),0,AL93/AL16*1000)</f>
        <v>0</v>
      </c>
      <c r="AN93" s="59">
        <f t="shared" si="19"/>
        <v>104</v>
      </c>
    </row>
    <row r="94" spans="1:40" hidden="1" x14ac:dyDescent="0.2">
      <c r="A94" s="49"/>
      <c r="B94" s="266" t="s">
        <v>101</v>
      </c>
      <c r="C94" s="267" t="s">
        <v>47</v>
      </c>
      <c r="D94" s="252"/>
      <c r="E94" s="164"/>
      <c r="F94" s="262"/>
      <c r="G94" s="233"/>
      <c r="H94" s="263"/>
      <c r="I94" s="233"/>
      <c r="J94" s="263"/>
      <c r="K94" s="233"/>
      <c r="L94" s="263"/>
      <c r="M94" s="233"/>
      <c r="N94" s="268"/>
      <c r="O94" s="233"/>
      <c r="P94" s="269"/>
      <c r="Q94" s="233"/>
      <c r="R94" s="265"/>
      <c r="S94" s="233"/>
      <c r="T94" s="265"/>
      <c r="U94" s="235"/>
      <c r="V94" s="59"/>
      <c r="W94" s="268"/>
      <c r="X94" s="233"/>
      <c r="Y94" s="269"/>
      <c r="Z94" s="233"/>
      <c r="AA94" s="265"/>
      <c r="AB94" s="233"/>
      <c r="AC94" s="265"/>
      <c r="AD94" s="235"/>
      <c r="AE94" s="59"/>
      <c r="AF94" s="268"/>
      <c r="AG94" s="233"/>
      <c r="AH94" s="269"/>
      <c r="AI94" s="233"/>
      <c r="AJ94" s="265"/>
      <c r="AK94" s="233"/>
      <c r="AL94" s="265"/>
      <c r="AM94" s="235"/>
      <c r="AN94" s="59"/>
    </row>
    <row r="95" spans="1:40" hidden="1" x14ac:dyDescent="0.2">
      <c r="A95" s="49"/>
      <c r="B95" s="270" t="s">
        <v>102</v>
      </c>
      <c r="C95" s="271" t="s">
        <v>47</v>
      </c>
      <c r="D95" s="252"/>
      <c r="E95" s="164"/>
      <c r="F95" s="262"/>
      <c r="G95" s="233"/>
      <c r="H95" s="263"/>
      <c r="I95" s="233"/>
      <c r="J95" s="263"/>
      <c r="K95" s="233"/>
      <c r="L95" s="263"/>
      <c r="M95" s="233"/>
      <c r="N95" s="268"/>
      <c r="O95" s="233"/>
      <c r="P95" s="269"/>
      <c r="Q95" s="233"/>
      <c r="R95" s="265"/>
      <c r="S95" s="233"/>
      <c r="T95" s="265"/>
      <c r="U95" s="235"/>
      <c r="V95" s="59"/>
      <c r="W95" s="268"/>
      <c r="X95" s="233"/>
      <c r="Y95" s="269"/>
      <c r="Z95" s="233"/>
      <c r="AA95" s="265"/>
      <c r="AB95" s="233"/>
      <c r="AC95" s="265"/>
      <c r="AD95" s="235"/>
      <c r="AE95" s="59"/>
      <c r="AF95" s="268"/>
      <c r="AG95" s="233"/>
      <c r="AH95" s="269"/>
      <c r="AI95" s="233"/>
      <c r="AJ95" s="265"/>
      <c r="AK95" s="233"/>
      <c r="AL95" s="265"/>
      <c r="AM95" s="235"/>
      <c r="AN95" s="59"/>
    </row>
    <row r="96" spans="1:40" hidden="1" x14ac:dyDescent="0.2">
      <c r="A96" s="49"/>
      <c r="B96" s="270" t="s">
        <v>103</v>
      </c>
      <c r="C96" s="271" t="s">
        <v>47</v>
      </c>
      <c r="D96" s="252"/>
      <c r="E96" s="164"/>
      <c r="F96" s="262"/>
      <c r="G96" s="233"/>
      <c r="H96" s="263"/>
      <c r="I96" s="233"/>
      <c r="J96" s="263"/>
      <c r="K96" s="233"/>
      <c r="L96" s="263"/>
      <c r="M96" s="233"/>
      <c r="N96" s="268"/>
      <c r="O96" s="233"/>
      <c r="P96" s="269"/>
      <c r="Q96" s="233"/>
      <c r="R96" s="265"/>
      <c r="S96" s="233"/>
      <c r="T96" s="265"/>
      <c r="U96" s="235"/>
      <c r="V96" s="59"/>
      <c r="W96" s="268"/>
      <c r="X96" s="233"/>
      <c r="Y96" s="269"/>
      <c r="Z96" s="233"/>
      <c r="AA96" s="265"/>
      <c r="AB96" s="233"/>
      <c r="AC96" s="265"/>
      <c r="AD96" s="235"/>
      <c r="AE96" s="59"/>
      <c r="AF96" s="268"/>
      <c r="AG96" s="233"/>
      <c r="AH96" s="269"/>
      <c r="AI96" s="233"/>
      <c r="AJ96" s="265"/>
      <c r="AK96" s="233"/>
      <c r="AL96" s="265"/>
      <c r="AM96" s="235"/>
      <c r="AN96" s="59"/>
    </row>
    <row r="97" spans="1:41" hidden="1" x14ac:dyDescent="0.2">
      <c r="A97" s="49"/>
      <c r="B97" s="272" t="s">
        <v>104</v>
      </c>
      <c r="C97" s="271" t="s">
        <v>47</v>
      </c>
      <c r="D97" s="252"/>
      <c r="E97" s="164"/>
      <c r="F97" s="262"/>
      <c r="G97" s="233"/>
      <c r="H97" s="263"/>
      <c r="I97" s="233"/>
      <c r="J97" s="263"/>
      <c r="K97" s="233"/>
      <c r="L97" s="263"/>
      <c r="M97" s="233"/>
      <c r="N97" s="268"/>
      <c r="O97" s="233"/>
      <c r="P97" s="269"/>
      <c r="Q97" s="233"/>
      <c r="R97" s="265"/>
      <c r="S97" s="233"/>
      <c r="T97" s="265"/>
      <c r="U97" s="235"/>
      <c r="V97" s="59"/>
      <c r="W97" s="268"/>
      <c r="X97" s="233"/>
      <c r="Y97" s="269"/>
      <c r="Z97" s="233"/>
      <c r="AA97" s="265"/>
      <c r="AB97" s="233"/>
      <c r="AC97" s="265"/>
      <c r="AD97" s="235"/>
      <c r="AE97" s="59"/>
      <c r="AF97" s="268"/>
      <c r="AG97" s="233"/>
      <c r="AH97" s="269"/>
      <c r="AI97" s="233"/>
      <c r="AJ97" s="265"/>
      <c r="AK97" s="233"/>
      <c r="AL97" s="265"/>
      <c r="AM97" s="235"/>
      <c r="AN97" s="59"/>
    </row>
    <row r="98" spans="1:41" ht="13.5" customHeight="1" x14ac:dyDescent="0.2">
      <c r="A98" s="60" t="s">
        <v>105</v>
      </c>
      <c r="B98" s="61" t="s">
        <v>106</v>
      </c>
      <c r="C98" s="62" t="s">
        <v>47</v>
      </c>
      <c r="D98" s="63">
        <v>16823.523420000001</v>
      </c>
      <c r="E98" s="170">
        <f>IF(ISERR(D98/D16*1000),0,D98/D16*1000)</f>
        <v>134.70775827689482</v>
      </c>
      <c r="F98" s="273">
        <v>21569.7</v>
      </c>
      <c r="G98" s="165">
        <f>IF(ISERR(F98/F16*1000),0,F98/F16*1000)</f>
        <v>178.92358076704522</v>
      </c>
      <c r="H98" s="274"/>
      <c r="I98" s="165">
        <f>IF(ISERR(H98/H16*1000),0,H98/H16*1000)</f>
        <v>0</v>
      </c>
      <c r="J98" s="274"/>
      <c r="K98" s="165">
        <f>IF(ISERR(J98/J16*1000),0,J98/J16*1000)</f>
        <v>0</v>
      </c>
      <c r="L98" s="274"/>
      <c r="M98" s="165">
        <f>IF(ISERR(L98/L16*1000),0,L98/L16*1000)</f>
        <v>0</v>
      </c>
      <c r="N98" s="275">
        <v>27214.2166</v>
      </c>
      <c r="O98" s="165">
        <f>IF(ISERR(N98/N16*1000),0,N98/N16*1000)</f>
        <v>232.02403017962862</v>
      </c>
      <c r="P98" s="276"/>
      <c r="Q98" s="170">
        <f>IF(ISERR(P98/P16*1000),0,P98/P16*1000)</f>
        <v>0</v>
      </c>
      <c r="R98" s="276"/>
      <c r="S98" s="170">
        <f>IF(ISERR(R98/R16*1000),0,R98/R16*1000)</f>
        <v>0</v>
      </c>
      <c r="T98" s="276"/>
      <c r="U98" s="167">
        <f>IF(ISERR(T98/T16*1000),0,T98/T16*1000)</f>
        <v>0</v>
      </c>
      <c r="V98" s="69">
        <f t="shared" ref="V98:V103" si="20">IF(ISERR(N98/F98*100),0,N98/F98*100)</f>
        <v>126.16873020950685</v>
      </c>
      <c r="W98" s="275">
        <f>W93*30.2%</f>
        <v>28302.785264000002</v>
      </c>
      <c r="X98" s="165">
        <f>IF(ISERR(W98/W16*1000),0,W98/W16*1000)</f>
        <v>241.30499138681381</v>
      </c>
      <c r="Y98" s="276"/>
      <c r="Z98" s="170">
        <f>IF(ISERR(Y98/Y16*1000),0,Y98/Y16*1000)</f>
        <v>0</v>
      </c>
      <c r="AA98" s="276"/>
      <c r="AB98" s="170">
        <f>IF(ISERR(AA98/AA16*1000),0,AA98/AA16*1000)</f>
        <v>0</v>
      </c>
      <c r="AC98" s="276"/>
      <c r="AD98" s="167">
        <f>IF(ISERR(AC98/AC16*1000),0,AC98/AC16*1000)</f>
        <v>0</v>
      </c>
      <c r="AE98" s="69">
        <f t="shared" ref="AE98:AE103" si="21">IF(ISERR(W98/N98*100),0,W98/N98*100)</f>
        <v>104</v>
      </c>
      <c r="AF98" s="275">
        <f>AF93*30.2%</f>
        <v>29434.896674560005</v>
      </c>
      <c r="AG98" s="165">
        <f>IF(ISERR(AF98/AF16*1000),0,AF98/AF16*1000)</f>
        <v>250.95719104228635</v>
      </c>
      <c r="AH98" s="276"/>
      <c r="AI98" s="170">
        <f>IF(ISERR(AH98/AH16*1000),0,AH98/AH16*1000)</f>
        <v>0</v>
      </c>
      <c r="AJ98" s="276"/>
      <c r="AK98" s="170">
        <f>IF(ISERR(AJ98/AJ16*1000),0,AJ98/AJ16*1000)</f>
        <v>0</v>
      </c>
      <c r="AL98" s="277"/>
      <c r="AM98" s="167">
        <f>IF(ISERR(AL98/AL16*1000),0,AL98/AL16*1000)</f>
        <v>0</v>
      </c>
      <c r="AN98" s="69">
        <f t="shared" ref="AN98:AN103" si="22">IF(ISERR(AF98/W98*100),0,AF98/W98*100)</f>
        <v>104</v>
      </c>
      <c r="AO98" s="278"/>
    </row>
    <row r="99" spans="1:41" ht="26.25" customHeight="1" x14ac:dyDescent="0.2">
      <c r="A99" s="225" t="s">
        <v>107</v>
      </c>
      <c r="B99" s="279" t="s">
        <v>108</v>
      </c>
      <c r="C99" s="223" t="s">
        <v>47</v>
      </c>
      <c r="D99" s="114">
        <f>D100+D101+D102</f>
        <v>9915.9944999999989</v>
      </c>
      <c r="E99" s="170">
        <f>IF(ISERR(D99/D16*1000),0,D99/D16*1000)</f>
        <v>79.398432589516275</v>
      </c>
      <c r="F99" s="114">
        <f>SUM(F100:F102)</f>
        <v>11409.699999999999</v>
      </c>
      <c r="G99" s="165">
        <f>IF(ISERR(F99/F16*1000),0,F99/F16*1000)</f>
        <v>94.64500570141243</v>
      </c>
      <c r="H99" s="280"/>
      <c r="I99" s="165">
        <f>IF(ISERR(H99/H16*1000),0,H99/H16*1000)</f>
        <v>0</v>
      </c>
      <c r="J99" s="280"/>
      <c r="K99" s="165">
        <f>IF(ISERR(J99/J16*1000),0,J99/J16*1000)</f>
        <v>0</v>
      </c>
      <c r="L99" s="280"/>
      <c r="M99" s="165">
        <f>IF(ISERR(L99/L16*1000),0,L99/L16*1000)</f>
        <v>0</v>
      </c>
      <c r="N99" s="114">
        <f>SUM(N100:N102)</f>
        <v>12672.57188</v>
      </c>
      <c r="O99" s="165">
        <f>IF(ISERR(N99/N16*1000),0,N99/N16*1000)</f>
        <v>108.04430800108474</v>
      </c>
      <c r="P99" s="280"/>
      <c r="Q99" s="165">
        <f>IF(ISERR(P99/P16*1000),0,P99/P16*1000)</f>
        <v>0</v>
      </c>
      <c r="R99" s="280"/>
      <c r="S99" s="165">
        <f>IF(ISERR(R99/R16*1000),0,R99/R16*1000)</f>
        <v>0</v>
      </c>
      <c r="T99" s="280"/>
      <c r="U99" s="167">
        <f>IF(ISERR(T99/T16*1000),0,T99/T16*1000)</f>
        <v>0</v>
      </c>
      <c r="V99" s="69">
        <f t="shared" si="20"/>
        <v>111.06840565483755</v>
      </c>
      <c r="W99" s="114">
        <f>SUM(W100:W102)</f>
        <v>12970.953860000001</v>
      </c>
      <c r="X99" s="165">
        <f>IF(ISERR(W99/W16*1000),0,W99/W16*1000)</f>
        <v>110.58826473333835</v>
      </c>
      <c r="Y99" s="280"/>
      <c r="Z99" s="165">
        <f>IF(ISERR(Y99/Y16*1000),0,Y99/Y16*1000)</f>
        <v>0</v>
      </c>
      <c r="AA99" s="280"/>
      <c r="AB99" s="165">
        <f>IF(ISERR(AA99/AA16*1000),0,AA99/AA16*1000)</f>
        <v>0</v>
      </c>
      <c r="AC99" s="280"/>
      <c r="AD99" s="167">
        <f>IF(ISERR(AC99/AC16*1000),0,AC99/AC16*1000)</f>
        <v>0</v>
      </c>
      <c r="AE99" s="69">
        <f t="shared" si="21"/>
        <v>102.35454951706299</v>
      </c>
      <c r="AF99" s="114">
        <f>SUM(AF100:AF102)</f>
        <v>13320.181742800001</v>
      </c>
      <c r="AG99" s="165">
        <f>IF(ISERR(AF99/AF16*1000),0,AF99/AF16*1000)</f>
        <v>113.56572544842484</v>
      </c>
      <c r="AH99" s="280"/>
      <c r="AI99" s="165">
        <f>IF(ISERR(AH99/AH16*1000),0,AH99/AH16*1000)</f>
        <v>0</v>
      </c>
      <c r="AJ99" s="280"/>
      <c r="AK99" s="165">
        <f>IF(ISERR(AJ99/AJ16*1000),0,AJ99/AJ16*1000)</f>
        <v>0</v>
      </c>
      <c r="AL99" s="280"/>
      <c r="AM99" s="167">
        <f>IF(ISERR(AL99/AL16*1000),0,AL99/AL16*1000)</f>
        <v>0</v>
      </c>
      <c r="AN99" s="69">
        <f t="shared" si="22"/>
        <v>102.69238397244595</v>
      </c>
    </row>
    <row r="100" spans="1:41" ht="13.5" customHeight="1" x14ac:dyDescent="0.2">
      <c r="A100" s="225"/>
      <c r="B100" s="89" t="s">
        <v>109</v>
      </c>
      <c r="C100" s="62" t="s">
        <v>47</v>
      </c>
      <c r="D100" s="63">
        <v>390.20402999999999</v>
      </c>
      <c r="E100" s="170">
        <f>IF(ISERR(D100/D16*1000),0,D100/D16*1000)</f>
        <v>3.1244055623581262</v>
      </c>
      <c r="F100" s="273">
        <v>117.1</v>
      </c>
      <c r="G100" s="165">
        <f>IF(ISERR(F100/F16*1000),0,F100/F16*1000)</f>
        <v>0.97136034844346453</v>
      </c>
      <c r="H100" s="281"/>
      <c r="I100" s="165">
        <f>IF(ISERR(H100/H16*1000),0,H100/H16*1000)</f>
        <v>0</v>
      </c>
      <c r="J100" s="281"/>
      <c r="K100" s="165">
        <f>IF(ISERR(J100/J16*1000),0,J100/J16*1000)</f>
        <v>0</v>
      </c>
      <c r="L100" s="281"/>
      <c r="M100" s="165">
        <f>IF(ISERR(L100/L16*1000),0,L100/L16*1000)</f>
        <v>0</v>
      </c>
      <c r="N100" s="268">
        <v>203.54083</v>
      </c>
      <c r="O100" s="165">
        <f>IF(ISERR(N100/N16*1000),0,N100/N16*1000)</f>
        <v>1.7353563535136509</v>
      </c>
      <c r="P100" s="265"/>
      <c r="Q100" s="165">
        <f>IF(ISERR(P100/P16*1000),0,P100/P16*1000)</f>
        <v>0</v>
      </c>
      <c r="R100" s="269"/>
      <c r="S100" s="165">
        <f>IF(ISERR(R100/R16*1000),0,R100/R16*1000)</f>
        <v>0</v>
      </c>
      <c r="T100" s="269"/>
      <c r="U100" s="167">
        <f>IF(ISERR(T100/T16*1000),0,T100/T16*1000)</f>
        <v>0</v>
      </c>
      <c r="V100" s="69">
        <f t="shared" si="20"/>
        <v>173.81795900939369</v>
      </c>
      <c r="W100" s="268">
        <v>150.32848999999999</v>
      </c>
      <c r="X100" s="165">
        <f>IF(ISERR(W100/W16*1000),0,W100/W16*1000)</f>
        <v>1.2816765080284547</v>
      </c>
      <c r="Y100" s="265"/>
      <c r="Z100" s="165">
        <f>IF(ISERR(Y100/Y16*1000),0,Y100/Y16*1000)</f>
        <v>0</v>
      </c>
      <c r="AA100" s="269"/>
      <c r="AB100" s="165">
        <f>IF(ISERR(AA100/AA16*1000),0,AA100/AA16*1000)</f>
        <v>0</v>
      </c>
      <c r="AC100" s="269"/>
      <c r="AD100" s="167">
        <f>IF(ISERR(AC100/AC16*1000),0,AC100/AC16*1000)</f>
        <v>0</v>
      </c>
      <c r="AE100" s="69">
        <f t="shared" si="21"/>
        <v>73.856675341257088</v>
      </c>
      <c r="AF100" s="268">
        <v>133.89828</v>
      </c>
      <c r="AG100" s="165">
        <f>IF(ISERR(AF100/AF16*1000),0,AF100/AF16*1000)</f>
        <v>1.1415951822666233</v>
      </c>
      <c r="AH100" s="265"/>
      <c r="AI100" s="165">
        <f>IF(ISERR(AH100/AH16*1000),0,AH100/AH16*1000)</f>
        <v>0</v>
      </c>
      <c r="AJ100" s="269"/>
      <c r="AK100" s="165">
        <f>IF(ISERR(AJ100/AJ16*1000),0,AJ100/AJ16*1000)</f>
        <v>0</v>
      </c>
      <c r="AL100" s="269"/>
      <c r="AM100" s="167">
        <f>IF(ISERR(AL100/AL16*1000),0,AL100/AL16*1000)</f>
        <v>0</v>
      </c>
      <c r="AN100" s="69">
        <f t="shared" si="22"/>
        <v>89.070461627067516</v>
      </c>
    </row>
    <row r="101" spans="1:41" ht="13.5" customHeight="1" x14ac:dyDescent="0.2">
      <c r="A101" s="225"/>
      <c r="B101" s="89" t="s">
        <v>110</v>
      </c>
      <c r="C101" s="62" t="s">
        <v>47</v>
      </c>
      <c r="D101" s="63">
        <v>3703.51487</v>
      </c>
      <c r="E101" s="170"/>
      <c r="F101" s="273">
        <v>3093.2</v>
      </c>
      <c r="G101" s="165"/>
      <c r="H101" s="281"/>
      <c r="I101" s="165"/>
      <c r="J101" s="281"/>
      <c r="K101" s="165"/>
      <c r="L101" s="281"/>
      <c r="M101" s="165"/>
      <c r="N101" s="268">
        <v>3679.1730500000003</v>
      </c>
      <c r="O101" s="165"/>
      <c r="P101" s="265"/>
      <c r="Q101" s="165"/>
      <c r="R101" s="269"/>
      <c r="S101" s="165"/>
      <c r="T101" s="269"/>
      <c r="U101" s="167"/>
      <c r="V101" s="69">
        <f t="shared" si="20"/>
        <v>118.94391083667402</v>
      </c>
      <c r="W101" s="268">
        <f>N101</f>
        <v>3679.1730500000003</v>
      </c>
      <c r="X101" s="165"/>
      <c r="Y101" s="265"/>
      <c r="Z101" s="165"/>
      <c r="AA101" s="269"/>
      <c r="AB101" s="165"/>
      <c r="AC101" s="269"/>
      <c r="AD101" s="167"/>
      <c r="AE101" s="69">
        <f t="shared" si="21"/>
        <v>100</v>
      </c>
      <c r="AF101" s="268">
        <f>N101</f>
        <v>3679.1730500000003</v>
      </c>
      <c r="AG101" s="165"/>
      <c r="AH101" s="265"/>
      <c r="AI101" s="165"/>
      <c r="AJ101" s="269"/>
      <c r="AK101" s="165"/>
      <c r="AL101" s="269"/>
      <c r="AM101" s="167"/>
      <c r="AN101" s="69">
        <f t="shared" si="22"/>
        <v>100</v>
      </c>
    </row>
    <row r="102" spans="1:41" ht="13.5" customHeight="1" x14ac:dyDescent="0.2">
      <c r="A102" s="225"/>
      <c r="B102" s="89" t="s">
        <v>111</v>
      </c>
      <c r="C102" s="62" t="s">
        <v>112</v>
      </c>
      <c r="D102" s="63">
        <v>5822.275599999999</v>
      </c>
      <c r="E102" s="170">
        <f>IF(ISERR(D102/D16*1000),0,D102/D16*1000)</f>
        <v>46.619585836214952</v>
      </c>
      <c r="F102" s="273">
        <v>8199.4</v>
      </c>
      <c r="G102" s="165">
        <f>IF(ISERR(F102/F16*1000),0,F102/F16*1000)</f>
        <v>68.015132715861171</v>
      </c>
      <c r="H102" s="281"/>
      <c r="I102" s="165">
        <f>IF(ISERR(H102/H16*1000),0,H102/H16*1000)</f>
        <v>0</v>
      </c>
      <c r="J102" s="281"/>
      <c r="K102" s="165">
        <f>IF(ISERR(J102/J16*1000),0,J102/J16*1000)</f>
        <v>0</v>
      </c>
      <c r="L102" s="281"/>
      <c r="M102" s="165">
        <f>IF(ISERR(L102/L16*1000),0,L102/L16*1000)</f>
        <v>0</v>
      </c>
      <c r="N102" s="268">
        <v>8789.8580000000002</v>
      </c>
      <c r="O102" s="165">
        <f>IF(ISERR(N102/N16*1000),0,N102/N16*1000)</f>
        <v>74.940914443469609</v>
      </c>
      <c r="P102" s="265"/>
      <c r="Q102" s="165">
        <f>IF(ISERR(P102/P16*1000),0,P102/P16*1000)</f>
        <v>0</v>
      </c>
      <c r="R102" s="269"/>
      <c r="S102" s="165">
        <f>IF(ISERR(R102/R16*1000),0,R102/R16*1000)</f>
        <v>0</v>
      </c>
      <c r="T102" s="269"/>
      <c r="U102" s="167">
        <f>IF(ISERR(T102/T16*1000),0,T102/T16*1000)</f>
        <v>0</v>
      </c>
      <c r="V102" s="69">
        <f t="shared" si="20"/>
        <v>107.20123423665146</v>
      </c>
      <c r="W102" s="268">
        <f>N102*1.04</f>
        <v>9141.4523200000003</v>
      </c>
      <c r="X102" s="165">
        <f>IF(ISERR(W102/W16*1000),0,W102/W16*1000)</f>
        <v>77.938551021208397</v>
      </c>
      <c r="Y102" s="265"/>
      <c r="Z102" s="165">
        <f>IF(ISERR(Y102/Y16*1000),0,Y102/Y16*1000)</f>
        <v>0</v>
      </c>
      <c r="AA102" s="269"/>
      <c r="AB102" s="165">
        <f>IF(ISERR(AA102/AA16*1000),0,AA102/AA16*1000)</f>
        <v>0</v>
      </c>
      <c r="AC102" s="269"/>
      <c r="AD102" s="167">
        <f>IF(ISERR(AC102/AC16*1000),0,AC102/AC16*1000)</f>
        <v>0</v>
      </c>
      <c r="AE102" s="69">
        <f t="shared" si="21"/>
        <v>104</v>
      </c>
      <c r="AF102" s="268">
        <f>W102*1.04</f>
        <v>9507.1104128000006</v>
      </c>
      <c r="AG102" s="165">
        <f>IF(ISERR(AF102/AF16*1000),0,AF102/AF16*1000)</f>
        <v>81.056093062056732</v>
      </c>
      <c r="AH102" s="265"/>
      <c r="AI102" s="165">
        <f>IF(ISERR(AH102/AH16*1000),0,AH102/AH16*1000)</f>
        <v>0</v>
      </c>
      <c r="AJ102" s="269"/>
      <c r="AK102" s="165">
        <f>IF(ISERR(AJ102/AJ16*1000),0,AJ102/AJ16*1000)</f>
        <v>0</v>
      </c>
      <c r="AL102" s="269"/>
      <c r="AM102" s="167">
        <f>IF(ISERR(AL102/AL16*1000),0,AL102/AL16*1000)</f>
        <v>0</v>
      </c>
      <c r="AN102" s="69">
        <f t="shared" si="22"/>
        <v>104</v>
      </c>
    </row>
    <row r="103" spans="1:41" ht="13.5" customHeight="1" x14ac:dyDescent="0.2">
      <c r="A103" s="282" t="s">
        <v>113</v>
      </c>
      <c r="B103" s="61" t="s">
        <v>114</v>
      </c>
      <c r="C103" s="62" t="s">
        <v>47</v>
      </c>
      <c r="D103" s="63">
        <v>4467.5556100000003</v>
      </c>
      <c r="E103" s="170">
        <f>IF(ISERR(D103/D16*1000),0,D103/D16*1000)</f>
        <v>35.772197427146651</v>
      </c>
      <c r="F103" s="273">
        <v>0</v>
      </c>
      <c r="G103" s="165">
        <f>IF(ISERR(F103/F16*1000),0,F103/F16*1000)</f>
        <v>0</v>
      </c>
      <c r="H103" s="281"/>
      <c r="I103" s="165">
        <f>IF(ISERR(H103/H16*1000),0,H103/H16*1000)</f>
        <v>0</v>
      </c>
      <c r="J103" s="281"/>
      <c r="K103" s="165">
        <f>IF(ISERR(J103/J16*1000),0,J103/J16*1000)</f>
        <v>0</v>
      </c>
      <c r="L103" s="281"/>
      <c r="M103" s="165">
        <f>IF(ISERR(L103/L16*1000),0,L103/L16*1000)</f>
        <v>0</v>
      </c>
      <c r="N103" s="268">
        <v>8002.5059579568006</v>
      </c>
      <c r="O103" s="165">
        <f>IF(ISERR(N103/N16*1000),0,N103/N16*1000)</f>
        <v>68.228077669581964</v>
      </c>
      <c r="P103" s="265"/>
      <c r="Q103" s="165">
        <f>IF(ISERR(P103/P16*1000),0,P103/P16*1000)</f>
        <v>0</v>
      </c>
      <c r="R103" s="269"/>
      <c r="S103" s="165">
        <f>IF(ISERR(R103/R16*1000),0,R103/R16*1000)</f>
        <v>0</v>
      </c>
      <c r="T103" s="269"/>
      <c r="U103" s="167">
        <f>IF(ISERR(T103/T16*1000),0,T103/T16*1000)</f>
        <v>0</v>
      </c>
      <c r="V103" s="69">
        <f t="shared" si="20"/>
        <v>0</v>
      </c>
      <c r="W103" s="268">
        <v>8322.6061962750719</v>
      </c>
      <c r="X103" s="165">
        <f>IF(ISERR(W103/W16*1000),0,W103/W16*1000)</f>
        <v>70.957200776365241</v>
      </c>
      <c r="Y103" s="265"/>
      <c r="Z103" s="165">
        <f>IF(ISERR(Y103/Y16*1000),0,Y103/Y16*1000)</f>
        <v>0</v>
      </c>
      <c r="AA103" s="269"/>
      <c r="AB103" s="165">
        <f>IF(ISERR(AA103/AA16*1000),0,AA103/AA16*1000)</f>
        <v>0</v>
      </c>
      <c r="AC103" s="269"/>
      <c r="AD103" s="167">
        <f>IF(ISERR(AC103/AC16*1000),0,AC103/AC16*1000)</f>
        <v>0</v>
      </c>
      <c r="AE103" s="69">
        <f t="shared" si="21"/>
        <v>103.99999999999999</v>
      </c>
      <c r="AF103" s="268">
        <v>8655.5104441260773</v>
      </c>
      <c r="AG103" s="165">
        <f>IF(ISERR(AF103/AF16*1000),0,AF103/AF16*1000)</f>
        <v>73.795488807419858</v>
      </c>
      <c r="AH103" s="265"/>
      <c r="AI103" s="165">
        <f>IF(ISERR(AH103/AH16*1000),0,AH103/AH16*1000)</f>
        <v>0</v>
      </c>
      <c r="AJ103" s="269"/>
      <c r="AK103" s="165">
        <f>IF(ISERR(AJ103/AJ16*1000),0,AJ103/AJ16*1000)</f>
        <v>0</v>
      </c>
      <c r="AL103" s="269"/>
      <c r="AM103" s="167">
        <f>IF(ISERR(AL103/AL16*1000),0,AL103/AL16*1000)</f>
        <v>0</v>
      </c>
      <c r="AN103" s="69">
        <f t="shared" si="22"/>
        <v>104.00000000000003</v>
      </c>
    </row>
    <row r="104" spans="1:41" ht="13.5" customHeight="1" x14ac:dyDescent="0.2">
      <c r="A104" s="282" t="s">
        <v>115</v>
      </c>
      <c r="B104" s="102" t="s">
        <v>116</v>
      </c>
      <c r="C104" s="62" t="s">
        <v>47</v>
      </c>
      <c r="D104" s="63"/>
      <c r="E104" s="170"/>
      <c r="F104" s="273"/>
      <c r="G104" s="165"/>
      <c r="H104" s="274"/>
      <c r="I104" s="165"/>
      <c r="J104" s="274"/>
      <c r="K104" s="165"/>
      <c r="L104" s="274"/>
      <c r="M104" s="165"/>
      <c r="N104" s="268"/>
      <c r="O104" s="165"/>
      <c r="P104" s="269"/>
      <c r="Q104" s="165"/>
      <c r="R104" s="269"/>
      <c r="S104" s="165"/>
      <c r="T104" s="269"/>
      <c r="U104" s="167"/>
      <c r="V104" s="69"/>
      <c r="W104" s="268"/>
      <c r="X104" s="165"/>
      <c r="Y104" s="269"/>
      <c r="Z104" s="165"/>
      <c r="AA104" s="269"/>
      <c r="AB104" s="165"/>
      <c r="AC104" s="269"/>
      <c r="AD104" s="167"/>
      <c r="AE104" s="69"/>
      <c r="AF104" s="268"/>
      <c r="AG104" s="165"/>
      <c r="AH104" s="269"/>
      <c r="AI104" s="165"/>
      <c r="AJ104" s="269"/>
      <c r="AK104" s="165"/>
      <c r="AL104" s="269"/>
      <c r="AM104" s="167"/>
      <c r="AN104" s="69"/>
    </row>
    <row r="105" spans="1:41" s="88" customFormat="1" ht="13.5" customHeight="1" x14ac:dyDescent="0.2">
      <c r="A105" s="283" t="s">
        <v>117</v>
      </c>
      <c r="B105" s="284" t="s">
        <v>118</v>
      </c>
      <c r="C105" s="285" t="s">
        <v>52</v>
      </c>
      <c r="D105" s="114">
        <f>D26+D67+D70+D85+D92+D93+D98+D99+D103+D104</f>
        <v>239207.07165000006</v>
      </c>
      <c r="E105" s="286">
        <f>IF(ISERR(D105/D16*1000),0,D105/D16*1000)</f>
        <v>1915.356705102864</v>
      </c>
      <c r="F105" s="114">
        <f>F26+F67+F70+F85+F92+F93+F98+F99+F103+F104</f>
        <v>255557.91303942716</v>
      </c>
      <c r="G105" s="287">
        <f>IF(ISERR(F105/F16*1000),0,F105/F16*1000)</f>
        <v>2119.8874761525412</v>
      </c>
      <c r="H105" s="115"/>
      <c r="I105" s="287">
        <f>IF(ISERR(H105/H16*1000),0,H105/H16*1000)</f>
        <v>0</v>
      </c>
      <c r="J105" s="115"/>
      <c r="K105" s="287">
        <f>IF(ISERR(J105/J16*1000),0,J105/J16*1000)</f>
        <v>0</v>
      </c>
      <c r="L105" s="115"/>
      <c r="M105" s="287">
        <f>IF(ISERR(L105/L16*1000),0,L105/L16*1000)</f>
        <v>0</v>
      </c>
      <c r="N105" s="114">
        <f>N26+N67+N70+N85+N92+N93+N98+N99+N103+N104</f>
        <v>293546.00929492834</v>
      </c>
      <c r="O105" s="287">
        <f>IF(ISERR(N105/N16*1000),0,N105/N16*1000)</f>
        <v>2502.726024446943</v>
      </c>
      <c r="P105" s="115"/>
      <c r="Q105" s="287">
        <f>IF(ISERR(P105/P16*1000),0,P105/P16*1000)</f>
        <v>0</v>
      </c>
      <c r="R105" s="115"/>
      <c r="S105" s="287">
        <f>IF(ISERR(R105/R16*1000),0,R105/R16*1000)</f>
        <v>0</v>
      </c>
      <c r="T105" s="115"/>
      <c r="U105" s="288">
        <f>IF(ISERR(T105/T16*1000),0,T105/T16*1000)</f>
        <v>0</v>
      </c>
      <c r="V105" s="289">
        <f t="shared" ref="V105:V111" si="23">IF(ISERR(N105/F105*100),0,N105/F105*100)</f>
        <v>114.86477010384743</v>
      </c>
      <c r="W105" s="114">
        <f>W26+W67+W70+W85+W92+W93+W98+W99+W103+W104</f>
        <v>306643.54761418654</v>
      </c>
      <c r="X105" s="287">
        <f>IF(ISERR(W105/W16*1000),0,W105/W16*1000)</f>
        <v>2614.3935279041771</v>
      </c>
      <c r="Y105" s="115"/>
      <c r="Z105" s="287">
        <f>IF(ISERR(Y105/Y16*1000),0,Y105/Y16*1000)</f>
        <v>0</v>
      </c>
      <c r="AA105" s="115"/>
      <c r="AB105" s="287">
        <f>IF(ISERR(AA105/AA16*1000),0,AA105/AA16*1000)</f>
        <v>0</v>
      </c>
      <c r="AC105" s="115"/>
      <c r="AD105" s="288">
        <f>IF(ISERR(AC105/AC16*1000),0,AC105/AC16*1000)</f>
        <v>0</v>
      </c>
      <c r="AE105" s="289">
        <f t="shared" ref="AE105:AE111" si="24">IF(ISERR(W105/N105*100),0,W105/N105*100)</f>
        <v>104.46183490987234</v>
      </c>
      <c r="AF105" s="114">
        <f>AF26+AF67+AF70+AF85+AF92+AF93+AF98+AF99+AF103+AF104</f>
        <v>319165.76796267397</v>
      </c>
      <c r="AG105" s="287">
        <f>IF(ISERR(AF105/AF16*1000),0,AF105/AF16*1000)</f>
        <v>2721.1559629490057</v>
      </c>
      <c r="AH105" s="115"/>
      <c r="AI105" s="287">
        <f>IF(ISERR(AH105/AH16*1000),0,AH105/AH16*1000)</f>
        <v>0</v>
      </c>
      <c r="AJ105" s="115"/>
      <c r="AK105" s="287">
        <f>IF(ISERR(AJ105/AJ16*1000),0,AJ105/AJ16*1000)</f>
        <v>0</v>
      </c>
      <c r="AL105" s="115"/>
      <c r="AM105" s="288">
        <f>IF(ISERR(AL105/AL16*1000),0,AL105/AL16*1000)</f>
        <v>0</v>
      </c>
      <c r="AN105" s="289">
        <f t="shared" ref="AN105:AN111" si="25">IF(ISERR(AF105/W105*100),0,AF105/W105*100)</f>
        <v>104.08364058070534</v>
      </c>
    </row>
    <row r="106" spans="1:41" s="88" customFormat="1" ht="13.5" customHeight="1" x14ac:dyDescent="0.2">
      <c r="A106" s="290" t="s">
        <v>119</v>
      </c>
      <c r="B106" s="291" t="s">
        <v>120</v>
      </c>
      <c r="C106" s="292" t="s">
        <v>121</v>
      </c>
      <c r="D106" s="293">
        <f>IF(ISERR(D105/D16*1000),0,D105/D16*1000)</f>
        <v>1915.356705102864</v>
      </c>
      <c r="E106" s="294"/>
      <c r="F106" s="293">
        <f>IF(ISERR(F105/F16*1000),0,F105/F16*1000)</f>
        <v>2119.8874761525412</v>
      </c>
      <c r="G106" s="295"/>
      <c r="H106" s="296"/>
      <c r="I106" s="295"/>
      <c r="J106" s="296"/>
      <c r="K106" s="295"/>
      <c r="L106" s="296"/>
      <c r="M106" s="295"/>
      <c r="N106" s="114">
        <f>IF(ISERR(N105/N16*1000),0,N105/N16*1000)</f>
        <v>2502.726024446943</v>
      </c>
      <c r="O106" s="295"/>
      <c r="P106" s="296"/>
      <c r="Q106" s="295"/>
      <c r="R106" s="296"/>
      <c r="S106" s="295"/>
      <c r="T106" s="296"/>
      <c r="U106" s="297"/>
      <c r="V106" s="298">
        <f t="shared" si="23"/>
        <v>118.05938063227907</v>
      </c>
      <c r="W106" s="114">
        <f>IF(ISERR(W105/W16*1000),0,W105/W16*1000)</f>
        <v>2614.3935279041771</v>
      </c>
      <c r="X106" s="295"/>
      <c r="Y106" s="296"/>
      <c r="Z106" s="295"/>
      <c r="AA106" s="296"/>
      <c r="AB106" s="295"/>
      <c r="AC106" s="296"/>
      <c r="AD106" s="297"/>
      <c r="AE106" s="298">
        <f t="shared" si="24"/>
        <v>104.46183490987235</v>
      </c>
      <c r="AF106" s="114">
        <f>IF(ISERR(AF105/AF16*1000),0,AF105/AF16*1000)</f>
        <v>2721.1559629490057</v>
      </c>
      <c r="AG106" s="295"/>
      <c r="AH106" s="296"/>
      <c r="AI106" s="295"/>
      <c r="AJ106" s="296"/>
      <c r="AK106" s="295"/>
      <c r="AL106" s="296"/>
      <c r="AM106" s="297"/>
      <c r="AN106" s="298">
        <f t="shared" si="25"/>
        <v>104.08364058070532</v>
      </c>
    </row>
    <row r="107" spans="1:41" ht="18" customHeight="1" thickBot="1" x14ac:dyDescent="0.25">
      <c r="A107" s="299" t="s">
        <v>122</v>
      </c>
      <c r="B107" s="300" t="s">
        <v>123</v>
      </c>
      <c r="C107" s="301" t="s">
        <v>47</v>
      </c>
      <c r="D107" s="302">
        <v>5949.2654200000006</v>
      </c>
      <c r="E107" s="303">
        <f>IF(ISERR(D107/D16*1000),0,D107/D16*1000)</f>
        <v>47.636406959181983</v>
      </c>
      <c r="F107" s="304">
        <v>12735.385773157941</v>
      </c>
      <c r="G107" s="305">
        <f>IF(ISERR(F107/F16*1000),0,F107/F16*1000)</f>
        <v>105.64174860953577</v>
      </c>
      <c r="H107" s="306"/>
      <c r="I107" s="305">
        <f>IF(ISERR(H107/H16*1000),0,H107/H16*1000)</f>
        <v>0</v>
      </c>
      <c r="J107" s="306"/>
      <c r="K107" s="305">
        <f>IF(ISERR(J107/J16*1000),0,J107/J16*1000)</f>
        <v>0</v>
      </c>
      <c r="L107" s="306"/>
      <c r="M107" s="305">
        <f>IF(ISERR(L107/L16*1000),0,L107/L16*1000)</f>
        <v>0</v>
      </c>
      <c r="N107" s="268">
        <v>18257.117088159801</v>
      </c>
      <c r="O107" s="305">
        <f>IF(ISERR(N107/N16*1000),0,N107/N16*1000)</f>
        <v>155.6572415263353</v>
      </c>
      <c r="P107" s="307"/>
      <c r="Q107" s="305"/>
      <c r="R107" s="307"/>
      <c r="S107" s="305"/>
      <c r="T107" s="307"/>
      <c r="U107" s="308">
        <f>IF(ISERR(T107/T16*1000),0,T107/T16*1000)</f>
        <v>0</v>
      </c>
      <c r="V107" s="309">
        <f t="shared" si="23"/>
        <v>143.35739343396943</v>
      </c>
      <c r="W107" s="268">
        <v>17687.756971686194</v>
      </c>
      <c r="X107" s="305">
        <f>IF(ISERR(W107/W16*1000),0,W107/W16*1000)</f>
        <v>150.80296882065878</v>
      </c>
      <c r="Y107" s="307"/>
      <c r="Z107" s="305"/>
      <c r="AA107" s="307"/>
      <c r="AB107" s="305"/>
      <c r="AC107" s="307"/>
      <c r="AD107" s="308">
        <f>IF(ISERR(AC107/AC16*1000),0,AC107/AC16*1000)</f>
        <v>0</v>
      </c>
      <c r="AE107" s="309">
        <f t="shared" si="24"/>
        <v>96.881434709958398</v>
      </c>
      <c r="AF107" s="268">
        <v>17757.705650553642</v>
      </c>
      <c r="AG107" s="305">
        <f>IF(ISERR(AF107/AF16*1000),0,AF107/AF16*1000)</f>
        <v>151.39933999735345</v>
      </c>
      <c r="AH107" s="307"/>
      <c r="AI107" s="305"/>
      <c r="AJ107" s="307"/>
      <c r="AK107" s="305"/>
      <c r="AL107" s="307"/>
      <c r="AM107" s="308">
        <f>IF(ISERR(AL107/AL16*1000),0,AL107/AL16*1000)</f>
        <v>0</v>
      </c>
      <c r="AN107" s="309">
        <f t="shared" si="25"/>
        <v>100.39546381703128</v>
      </c>
    </row>
    <row r="108" spans="1:41" ht="30.75" customHeight="1" thickBot="1" x14ac:dyDescent="0.25">
      <c r="A108" s="310" t="s">
        <v>117</v>
      </c>
      <c r="B108" s="311" t="s">
        <v>124</v>
      </c>
      <c r="C108" s="312" t="s">
        <v>52</v>
      </c>
      <c r="D108" s="313">
        <f>D105+D107</f>
        <v>245156.33707000007</v>
      </c>
      <c r="E108" s="314">
        <f>IF(ISERR(D108/D16*1000),0,D108/D16*1000)</f>
        <v>1962.9931120620458</v>
      </c>
      <c r="F108" s="313">
        <f>F105+F107</f>
        <v>268293.29881258513</v>
      </c>
      <c r="G108" s="315">
        <f>IF(ISERR(F108/F16*1000),0,F108/F16*1000)</f>
        <v>2225.5292247620773</v>
      </c>
      <c r="H108" s="316"/>
      <c r="I108" s="315">
        <f>IF(ISERR(H108/H16*1000),0,H108/H16*1000)</f>
        <v>0</v>
      </c>
      <c r="J108" s="316"/>
      <c r="K108" s="315">
        <f>IF(ISERR(J108/J16*1000),0,J108/J16*1000)</f>
        <v>0</v>
      </c>
      <c r="L108" s="316"/>
      <c r="M108" s="315">
        <f>IF(ISERR(L108/L16*1000),0,L108/L16*1000)</f>
        <v>0</v>
      </c>
      <c r="N108" s="313">
        <f>N105+N107</f>
        <v>311803.12638308812</v>
      </c>
      <c r="O108" s="315">
        <f>IF(ISERR(N108/N16*1000),0,N108/N16*1000)</f>
        <v>2658.3832659732784</v>
      </c>
      <c r="P108" s="316"/>
      <c r="Q108" s="315">
        <f>IF(ISERR(P108/P16*1000),0,P108/P16*1000)</f>
        <v>0</v>
      </c>
      <c r="R108" s="316"/>
      <c r="S108" s="315">
        <f>IF(ISERR(R108/R16*1000),0,R108/R16*1000)</f>
        <v>0</v>
      </c>
      <c r="T108" s="316"/>
      <c r="U108" s="317">
        <f>IF(ISERR(T108/T16*1000),0,T108/T16*1000)</f>
        <v>0</v>
      </c>
      <c r="V108" s="318">
        <f t="shared" si="23"/>
        <v>116.21726213925922</v>
      </c>
      <c r="W108" s="313">
        <f>W105+W107</f>
        <v>324331.30458587274</v>
      </c>
      <c r="X108" s="315">
        <f>IF(ISERR(W108/W16*1000),0,W108/W16*1000)</f>
        <v>2765.1964967248355</v>
      </c>
      <c r="Y108" s="316"/>
      <c r="Z108" s="315">
        <f>IF(ISERR(Y108/Y16*1000),0,Y108/Y16*1000)</f>
        <v>0</v>
      </c>
      <c r="AA108" s="316"/>
      <c r="AB108" s="315">
        <f>IF(ISERR(AA108/AA16*1000),0,AA108/AA16*1000)</f>
        <v>0</v>
      </c>
      <c r="AC108" s="316"/>
      <c r="AD108" s="317">
        <f>IF(ISERR(AC108/AC16*1000),0,AC108/AC16*1000)</f>
        <v>0</v>
      </c>
      <c r="AE108" s="318">
        <f t="shared" si="24"/>
        <v>104.01797709603213</v>
      </c>
      <c r="AF108" s="313">
        <f>AF105+AF107</f>
        <v>336923.4736132276</v>
      </c>
      <c r="AG108" s="315">
        <f>IF(ISERR(AF108/AF16*1000),0,AF108/AF16*1000)</f>
        <v>2872.5553029463595</v>
      </c>
      <c r="AH108" s="316"/>
      <c r="AI108" s="315">
        <f>IF(ISERR(AH108/AH16*1000),0,AH108/AH16*1000)</f>
        <v>0</v>
      </c>
      <c r="AJ108" s="316"/>
      <c r="AK108" s="315">
        <f>IF(ISERR(AJ108/AJ16*1000),0,AJ108/AJ16*1000)</f>
        <v>0</v>
      </c>
      <c r="AL108" s="316"/>
      <c r="AM108" s="317">
        <f>IF(ISERR(AL108/AL16*1000),0,AL108/AL16*1000)</f>
        <v>0</v>
      </c>
      <c r="AN108" s="318">
        <f t="shared" si="25"/>
        <v>103.88250188905859</v>
      </c>
    </row>
    <row r="109" spans="1:41" ht="30" x14ac:dyDescent="0.2">
      <c r="A109" s="319" t="s">
        <v>119</v>
      </c>
      <c r="B109" s="320" t="s">
        <v>125</v>
      </c>
      <c r="C109" s="321" t="s">
        <v>47</v>
      </c>
      <c r="D109" s="322"/>
      <c r="E109" s="323">
        <f>IF(ISERR(D109/D22*1000),0,D109/D22*1000)</f>
        <v>0</v>
      </c>
      <c r="F109" s="324"/>
      <c r="G109" s="325">
        <f>IF(ISERR(F109/F22*1000),0,F109/F22*1000)</f>
        <v>0</v>
      </c>
      <c r="H109" s="326"/>
      <c r="I109" s="325">
        <f>IF(ISERR(H109/H22*1000),0,H109/H22*1000)</f>
        <v>0</v>
      </c>
      <c r="J109" s="326"/>
      <c r="K109" s="325">
        <f>IF(ISERR(J109/J22*1000),0,J109/J22*1000)</f>
        <v>0</v>
      </c>
      <c r="L109" s="326"/>
      <c r="M109" s="325">
        <f>IF(ISERR(L109/L22*1000),0,L109/L22*1000)</f>
        <v>0</v>
      </c>
      <c r="N109" s="324"/>
      <c r="O109" s="325">
        <f>IF(ISERR(N109/N22*1000),0,N109/N22*1000)</f>
        <v>0</v>
      </c>
      <c r="P109" s="327"/>
      <c r="Q109" s="325">
        <f>IF(ISERR(P109/P22*1000),0,P109/P22*1000)</f>
        <v>0</v>
      </c>
      <c r="R109" s="327"/>
      <c r="S109" s="325">
        <f>IF(ISERR(R109/R22*1000),0,R109/R22*1000)</f>
        <v>0</v>
      </c>
      <c r="T109" s="327"/>
      <c r="U109" s="328">
        <f>IF(ISERR(T109/T22*1000),0,T109/T22*1000)</f>
        <v>0</v>
      </c>
      <c r="V109" s="329">
        <f t="shared" si="23"/>
        <v>0</v>
      </c>
      <c r="W109" s="324"/>
      <c r="X109" s="325">
        <f>IF(ISERR(W109/W22*1000),0,W109/W22*1000)</f>
        <v>0</v>
      </c>
      <c r="Y109" s="327"/>
      <c r="Z109" s="325">
        <f>IF(ISERR(Y109/Y22*1000),0,Y109/Y22*1000)</f>
        <v>0</v>
      </c>
      <c r="AA109" s="327"/>
      <c r="AB109" s="325">
        <f>IF(ISERR(AA109/AA22*1000),0,AA109/AA22*1000)</f>
        <v>0</v>
      </c>
      <c r="AC109" s="327"/>
      <c r="AD109" s="328">
        <f>IF(ISERR(AC109/AC22*1000),0,AC109/AC22*1000)</f>
        <v>0</v>
      </c>
      <c r="AE109" s="329">
        <f t="shared" si="24"/>
        <v>0</v>
      </c>
      <c r="AF109" s="324"/>
      <c r="AG109" s="325">
        <f>IF(ISERR(AF109/AF22*1000),0,AF109/AF22*1000)</f>
        <v>0</v>
      </c>
      <c r="AH109" s="327"/>
      <c r="AI109" s="325">
        <f>IF(ISERR(AH109/AH22*1000),0,AH109/AH22*1000)</f>
        <v>0</v>
      </c>
      <c r="AJ109" s="327"/>
      <c r="AK109" s="325">
        <f>IF(ISERR(AJ109/AJ22*1000),0,AJ109/AJ22*1000)</f>
        <v>0</v>
      </c>
      <c r="AL109" s="327"/>
      <c r="AM109" s="328">
        <f>IF(ISERR(AL109/AL22*1000),0,AL109/AL22*1000)</f>
        <v>0</v>
      </c>
      <c r="AN109" s="329">
        <f t="shared" si="25"/>
        <v>0</v>
      </c>
    </row>
    <row r="110" spans="1:41" ht="30.75" thickBot="1" x14ac:dyDescent="0.25">
      <c r="A110" s="330" t="s">
        <v>126</v>
      </c>
      <c r="B110" s="331" t="s">
        <v>127</v>
      </c>
      <c r="C110" s="332" t="s">
        <v>47</v>
      </c>
      <c r="D110" s="333">
        <f>D108-D109</f>
        <v>245156.33707000007</v>
      </c>
      <c r="E110" s="334">
        <f>IF(ISERR(D110/D17*1000),0,D110/D17*1000)</f>
        <v>1962.9931120620463</v>
      </c>
      <c r="F110" s="335">
        <f>F108-F109</f>
        <v>268293.29881258513</v>
      </c>
      <c r="G110" s="336">
        <f>IF(ISERR(F110/F17*1000),0,F110/F17*1000)</f>
        <v>2225.5292247620769</v>
      </c>
      <c r="H110" s="337"/>
      <c r="I110" s="336">
        <f>IF(ISERR(H110/H17*1000),0,H110/H17*1000)</f>
        <v>0</v>
      </c>
      <c r="J110" s="337"/>
      <c r="K110" s="336">
        <f>IF(ISERR(J110/J17*1000),0,J110/J17*1000)</f>
        <v>0</v>
      </c>
      <c r="L110" s="337"/>
      <c r="M110" s="336">
        <f>IF(ISERR(L110/L17*1000),0,L110/L17*1000)</f>
        <v>0</v>
      </c>
      <c r="N110" s="335">
        <f>N108-N109</f>
        <v>311803.12638308812</v>
      </c>
      <c r="O110" s="336">
        <f>IF(ISERR(N110/N17*1000),0,N110/N17*1000)</f>
        <v>2658.383265973278</v>
      </c>
      <c r="P110" s="337"/>
      <c r="Q110" s="336">
        <f>IF(ISERR(P110/P17*1000),0,P110/P17*1000)</f>
        <v>0</v>
      </c>
      <c r="R110" s="337"/>
      <c r="S110" s="336">
        <f>IF(ISERR(R110/R17*1000),0,R110/R17*1000)</f>
        <v>0</v>
      </c>
      <c r="T110" s="337"/>
      <c r="U110" s="338">
        <f>IF(ISERR(T110/T17*1000),0,T110/T17*1000)</f>
        <v>0</v>
      </c>
      <c r="V110" s="339">
        <f t="shared" si="23"/>
        <v>116.21726213925922</v>
      </c>
      <c r="W110" s="335">
        <f>W108-W109</f>
        <v>324331.30458587274</v>
      </c>
      <c r="X110" s="336">
        <f>IF(ISERR(W110/W17*1000),0,W110/W17*1000)</f>
        <v>2765.1964967248355</v>
      </c>
      <c r="Y110" s="337"/>
      <c r="Z110" s="336">
        <f>IF(ISERR(Y110/Y17*1000),0,Y110/Y17*1000)</f>
        <v>0</v>
      </c>
      <c r="AA110" s="337"/>
      <c r="AB110" s="336">
        <f>IF(ISERR(AA110/AA17*1000),0,AA110/AA17*1000)</f>
        <v>0</v>
      </c>
      <c r="AC110" s="337"/>
      <c r="AD110" s="338">
        <f>IF(ISERR(AC110/AC17*1000),0,AC110/AC17*1000)</f>
        <v>0</v>
      </c>
      <c r="AE110" s="339">
        <f t="shared" si="24"/>
        <v>104.01797709603213</v>
      </c>
      <c r="AF110" s="335">
        <f>AF108-AF109</f>
        <v>336923.4736132276</v>
      </c>
      <c r="AG110" s="336">
        <f>IF(ISERR(AF110/AF17*1000),0,AF110/AF17*1000)</f>
        <v>2872.555302946359</v>
      </c>
      <c r="AH110" s="337"/>
      <c r="AI110" s="336">
        <f>IF(ISERR(AH110/AH17*1000),0,AH110/AH17*1000)</f>
        <v>0</v>
      </c>
      <c r="AJ110" s="337"/>
      <c r="AK110" s="336">
        <f>IF(ISERR(AJ110/AJ17*1000),0,AJ110/AJ17*1000)</f>
        <v>0</v>
      </c>
      <c r="AL110" s="337"/>
      <c r="AM110" s="338">
        <f>IF(ISERR(AL110/AL17*1000),0,AL110/AL17*1000)</f>
        <v>0</v>
      </c>
      <c r="AN110" s="339">
        <f t="shared" si="25"/>
        <v>103.88250188905859</v>
      </c>
    </row>
    <row r="111" spans="1:41" ht="13.5" customHeight="1" x14ac:dyDescent="0.2">
      <c r="A111" s="49" t="s">
        <v>122</v>
      </c>
      <c r="B111" s="340" t="s">
        <v>128</v>
      </c>
      <c r="C111" s="341" t="s">
        <v>47</v>
      </c>
      <c r="D111" s="54">
        <f>SUM(D112:D114)</f>
        <v>21948.07633</v>
      </c>
      <c r="E111" s="205">
        <f>IF(ISERR(D111/D17*1000),0,D111/D17*1000)</f>
        <v>175.74060362347552</v>
      </c>
      <c r="F111" s="54">
        <f>SUM(F112:F114)</f>
        <v>218.72720483748796</v>
      </c>
      <c r="G111" s="206">
        <f>IF(ISERR(F111/F17*1000),0,F111/F17*1000)</f>
        <v>1.8143717669086874</v>
      </c>
      <c r="H111" s="342"/>
      <c r="I111" s="206">
        <f>IF(ISERR(H111/H17*1000),0,H111/H17*1000)</f>
        <v>0</v>
      </c>
      <c r="J111" s="342"/>
      <c r="K111" s="206">
        <f>IF(ISERR(J111/J17*1000),0,J111/J17*1000)</f>
        <v>0</v>
      </c>
      <c r="L111" s="342"/>
      <c r="M111" s="206">
        <f>IF(ISERR(L111/L17*1000),0,L111/L17*1000)</f>
        <v>0</v>
      </c>
      <c r="N111" s="54">
        <f>SUM(N112:N114)</f>
        <v>16218.733179999999</v>
      </c>
      <c r="O111" s="206">
        <f>IF(ISERR(N111/N17*1000),0,N111/N17*1000)</f>
        <v>138.27830843499876</v>
      </c>
      <c r="P111" s="57"/>
      <c r="Q111" s="206">
        <f>IF(ISERR(P111/P17*1000),0,P111/P17*1000)</f>
        <v>0</v>
      </c>
      <c r="R111" s="57"/>
      <c r="S111" s="206">
        <f>IF(ISERR(R111/R17*1000),0,R111/R17*1000)</f>
        <v>0</v>
      </c>
      <c r="T111" s="57"/>
      <c r="U111" s="208">
        <f>IF(ISERR(T111/T17*1000),0,T111/T17*1000)</f>
        <v>0</v>
      </c>
      <c r="V111" s="59">
        <f t="shared" si="23"/>
        <v>7415.0507213084666</v>
      </c>
      <c r="W111" s="54">
        <f>SUM(W112:W114)</f>
        <v>41271.314557199999</v>
      </c>
      <c r="X111" s="206">
        <f>IF(ISERR(W111/W17*1000),0,W111/W17*1000)</f>
        <v>351.87258465388703</v>
      </c>
      <c r="Y111" s="57"/>
      <c r="Z111" s="206">
        <f>IF(ISERR(Y111/Y17*1000),0,Y111/Y17*1000)</f>
        <v>0</v>
      </c>
      <c r="AA111" s="57"/>
      <c r="AB111" s="206">
        <f>IF(ISERR(AA111/AA17*1000),0,AA111/AA17*1000)</f>
        <v>0</v>
      </c>
      <c r="AC111" s="57"/>
      <c r="AD111" s="208">
        <f>IF(ISERR(AC111/AC17*1000),0,AC111/AC17*1000)</f>
        <v>0</v>
      </c>
      <c r="AE111" s="59">
        <f t="shared" si="24"/>
        <v>254.46694325111281</v>
      </c>
      <c r="AF111" s="54">
        <f>SUM(AF112:AF114)</f>
        <v>50028.394093887997</v>
      </c>
      <c r="AG111" s="206">
        <f>IF(ISERR(AF111/AF17*1000),0,AF111/AF17*1000)</f>
        <v>426.53403519536266</v>
      </c>
      <c r="AH111" s="57"/>
      <c r="AI111" s="206">
        <f>IF(ISERR(AH111/AH17*1000),0,AH111/AH17*1000)</f>
        <v>0</v>
      </c>
      <c r="AJ111" s="57"/>
      <c r="AK111" s="206">
        <f>IF(ISERR(AJ111/AJ17*1000),0,AJ111/AJ17*1000)</f>
        <v>0</v>
      </c>
      <c r="AL111" s="57"/>
      <c r="AM111" s="208">
        <f>IF(ISERR(AL111/AL17*1000),0,AL111/AL17*1000)</f>
        <v>0</v>
      </c>
      <c r="AN111" s="59">
        <f t="shared" si="25"/>
        <v>121.21831986851575</v>
      </c>
    </row>
    <row r="112" spans="1:41" ht="13.5" customHeight="1" x14ac:dyDescent="0.2">
      <c r="A112" s="60"/>
      <c r="B112" s="343" t="s">
        <v>129</v>
      </c>
      <c r="C112" s="344" t="s">
        <v>47</v>
      </c>
      <c r="D112" s="252">
        <v>6.0763300000000005</v>
      </c>
      <c r="E112" s="205"/>
      <c r="F112" s="54">
        <v>2</v>
      </c>
      <c r="G112" s="206"/>
      <c r="H112" s="281"/>
      <c r="I112" s="206"/>
      <c r="J112" s="281"/>
      <c r="K112" s="206"/>
      <c r="L112" s="281"/>
      <c r="M112" s="206"/>
      <c r="N112" s="252">
        <v>0.64600000000000002</v>
      </c>
      <c r="O112" s="206"/>
      <c r="P112" s="265"/>
      <c r="Q112" s="206"/>
      <c r="R112" s="265"/>
      <c r="S112" s="206"/>
      <c r="T112" s="265"/>
      <c r="U112" s="208"/>
      <c r="V112" s="69"/>
      <c r="W112" s="252">
        <v>7.8890000000000002E-2</v>
      </c>
      <c r="X112" s="206"/>
      <c r="Y112" s="265"/>
      <c r="Z112" s="206"/>
      <c r="AA112" s="265"/>
      <c r="AB112" s="206"/>
      <c r="AC112" s="265"/>
      <c r="AD112" s="208"/>
      <c r="AE112" s="69"/>
      <c r="AF112" s="252">
        <v>0</v>
      </c>
      <c r="AG112" s="206"/>
      <c r="AH112" s="265"/>
      <c r="AI112" s="206"/>
      <c r="AJ112" s="265"/>
      <c r="AK112" s="206"/>
      <c r="AL112" s="265"/>
      <c r="AM112" s="208"/>
      <c r="AN112" s="69"/>
    </row>
    <row r="113" spans="1:40" ht="13.5" customHeight="1" x14ac:dyDescent="0.2">
      <c r="A113" s="60"/>
      <c r="B113" s="343" t="s">
        <v>130</v>
      </c>
      <c r="C113" s="344" t="s">
        <v>47</v>
      </c>
      <c r="D113" s="252">
        <v>3540</v>
      </c>
      <c r="E113" s="205"/>
      <c r="F113" s="54">
        <v>41.947200936287999</v>
      </c>
      <c r="G113" s="206"/>
      <c r="H113" s="342"/>
      <c r="I113" s="206"/>
      <c r="J113" s="342"/>
      <c r="K113" s="206"/>
      <c r="L113" s="342"/>
      <c r="M113" s="206"/>
      <c r="N113" s="252">
        <v>3243.617436</v>
      </c>
      <c r="O113" s="206"/>
      <c r="P113" s="265"/>
      <c r="Q113" s="206"/>
      <c r="R113" s="265"/>
      <c r="S113" s="206"/>
      <c r="T113" s="265"/>
      <c r="U113" s="208"/>
      <c r="V113" s="69"/>
      <c r="W113" s="54">
        <v>8254.2471334399997</v>
      </c>
      <c r="X113" s="206"/>
      <c r="Y113" s="265"/>
      <c r="Z113" s="206"/>
      <c r="AA113" s="265"/>
      <c r="AB113" s="206"/>
      <c r="AC113" s="265"/>
      <c r="AD113" s="208"/>
      <c r="AE113" s="69"/>
      <c r="AF113" s="54">
        <v>10005.6788187776</v>
      </c>
      <c r="AG113" s="206"/>
      <c r="AH113" s="265"/>
      <c r="AI113" s="206"/>
      <c r="AJ113" s="265"/>
      <c r="AK113" s="206"/>
      <c r="AL113" s="265"/>
      <c r="AM113" s="208"/>
      <c r="AN113" s="69"/>
    </row>
    <row r="114" spans="1:40" ht="13.5" customHeight="1" x14ac:dyDescent="0.2">
      <c r="A114" s="60"/>
      <c r="B114" s="343" t="s">
        <v>131</v>
      </c>
      <c r="C114" s="344" t="s">
        <v>47</v>
      </c>
      <c r="D114" s="252">
        <v>18402</v>
      </c>
      <c r="E114" s="205"/>
      <c r="F114" s="54">
        <v>174.78000390119996</v>
      </c>
      <c r="G114" s="206"/>
      <c r="H114" s="342"/>
      <c r="I114" s="206"/>
      <c r="J114" s="342"/>
      <c r="K114" s="206"/>
      <c r="L114" s="342"/>
      <c r="M114" s="206"/>
      <c r="N114" s="252">
        <v>12974.469744</v>
      </c>
      <c r="O114" s="206"/>
      <c r="P114" s="265"/>
      <c r="Q114" s="206"/>
      <c r="R114" s="265"/>
      <c r="S114" s="206"/>
      <c r="T114" s="265"/>
      <c r="U114" s="208"/>
      <c r="V114" s="69"/>
      <c r="W114" s="252">
        <v>33016.988533759999</v>
      </c>
      <c r="X114" s="206"/>
      <c r="Y114" s="265"/>
      <c r="Z114" s="206"/>
      <c r="AA114" s="265"/>
      <c r="AB114" s="206"/>
      <c r="AC114" s="265"/>
      <c r="AD114" s="208"/>
      <c r="AE114" s="69"/>
      <c r="AF114" s="252">
        <v>40022.7152751104</v>
      </c>
      <c r="AG114" s="206"/>
      <c r="AH114" s="265"/>
      <c r="AI114" s="206"/>
      <c r="AJ114" s="265"/>
      <c r="AK114" s="206"/>
      <c r="AL114" s="265"/>
      <c r="AM114" s="208"/>
      <c r="AN114" s="69"/>
    </row>
    <row r="115" spans="1:40" ht="13.5" customHeight="1" x14ac:dyDescent="0.2">
      <c r="A115" s="60"/>
      <c r="B115" s="345" t="s">
        <v>154</v>
      </c>
      <c r="C115" s="346" t="s">
        <v>47</v>
      </c>
      <c r="D115" s="252"/>
      <c r="E115" s="205"/>
      <c r="F115" s="54"/>
      <c r="G115" s="206"/>
      <c r="H115" s="342"/>
      <c r="I115" s="206"/>
      <c r="J115" s="342"/>
      <c r="K115" s="206"/>
      <c r="L115" s="342"/>
      <c r="M115" s="206"/>
      <c r="N115" s="252">
        <v>9400.3181545671978</v>
      </c>
      <c r="O115" s="206"/>
      <c r="P115" s="265"/>
      <c r="Q115" s="206"/>
      <c r="R115" s="265"/>
      <c r="S115" s="206"/>
      <c r="T115" s="265"/>
      <c r="U115" s="208"/>
      <c r="V115" s="69"/>
      <c r="W115" s="252">
        <f>(W108-W26-W100)*5%</f>
        <v>9724.3598837730951</v>
      </c>
      <c r="X115" s="206"/>
      <c r="Y115" s="265"/>
      <c r="Z115" s="206"/>
      <c r="AA115" s="265"/>
      <c r="AB115" s="206"/>
      <c r="AC115" s="265"/>
      <c r="AD115" s="208"/>
      <c r="AE115" s="69"/>
      <c r="AF115" s="252">
        <f>(AF108-AF26-AF100)*5%</f>
        <v>10095.402288800018</v>
      </c>
      <c r="AG115" s="206"/>
      <c r="AH115" s="265"/>
      <c r="AI115" s="206"/>
      <c r="AJ115" s="265"/>
      <c r="AK115" s="206"/>
      <c r="AL115" s="265"/>
      <c r="AM115" s="208"/>
      <c r="AN115" s="69"/>
    </row>
    <row r="116" spans="1:40" ht="12.75" customHeight="1" x14ac:dyDescent="0.2">
      <c r="A116" s="60" t="s">
        <v>132</v>
      </c>
      <c r="B116" s="347" t="s">
        <v>133</v>
      </c>
      <c r="C116" s="348" t="s">
        <v>47</v>
      </c>
      <c r="D116" s="252">
        <v>269461.35096999997</v>
      </c>
      <c r="E116" s="219">
        <f>IF(ISERR(D116/D17*1000),0,D116/D17*1000)</f>
        <v>2157.6059678604634</v>
      </c>
      <c r="F116" s="71">
        <f>F110+F111</f>
        <v>268512.02601742261</v>
      </c>
      <c r="G116" s="175">
        <f>IF(ISERR(F116/F17*1000),0,F116/F17*1000)</f>
        <v>2227.343596528985</v>
      </c>
      <c r="H116" s="67"/>
      <c r="I116" s="175">
        <f>IF(ISERR(H116/H17*1000),0,H116/H17*1000)</f>
        <v>0</v>
      </c>
      <c r="J116" s="67"/>
      <c r="K116" s="175">
        <f>IF(ISERR(J116/J17*1000),0,J116/J17*1000)</f>
        <v>0</v>
      </c>
      <c r="L116" s="67"/>
      <c r="M116" s="175">
        <f>IF(ISERR(L116/L17*1000),0,L116/L17*1000)</f>
        <v>0</v>
      </c>
      <c r="N116" s="71">
        <f>N110+N111+N115</f>
        <v>337422.17771765532</v>
      </c>
      <c r="O116" s="175">
        <f>IF(ISERR(N116/N17*1000),0,N116/N17*1000)</f>
        <v>2876.8071738665176</v>
      </c>
      <c r="P116" s="67"/>
      <c r="Q116" s="175">
        <f>IF(ISERR(P116/P17*1000),0,P116/P17*1000)</f>
        <v>0</v>
      </c>
      <c r="R116" s="67"/>
      <c r="S116" s="175">
        <f>IF(ISERR(R116/R17*1000),0,R116/R17*1000)</f>
        <v>0</v>
      </c>
      <c r="T116" s="67"/>
      <c r="U116" s="220">
        <f>IF(ISERR(T116/T17*1000),0,T116/T17*1000)</f>
        <v>0</v>
      </c>
      <c r="V116" s="69">
        <f>IF(ISERR(N116/F116*100),0,N116/F116*100)</f>
        <v>125.66371150011784</v>
      </c>
      <c r="W116" s="71">
        <f>W110+W111+W115</f>
        <v>375326.97902684583</v>
      </c>
      <c r="X116" s="175">
        <f>IF(ISERR(W116/W17*1000),0,W116/W17*1000)</f>
        <v>3199.9774084606097</v>
      </c>
      <c r="Y116" s="67"/>
      <c r="Z116" s="175">
        <f>IF(ISERR(Y116/Y17*1000),0,Y116/Y17*1000)</f>
        <v>0</v>
      </c>
      <c r="AA116" s="67"/>
      <c r="AB116" s="175">
        <f>IF(ISERR(AA116/AA17*1000),0,AA116/AA17*1000)</f>
        <v>0</v>
      </c>
      <c r="AC116" s="67"/>
      <c r="AD116" s="220">
        <f>IF(ISERR(AC116/AC17*1000),0,AC116/AC17*1000)</f>
        <v>0</v>
      </c>
      <c r="AE116" s="69">
        <f t="shared" ref="AE116:AE118" si="26">IF(ISERR(W116/N116*100),0,W116/N116*100)</f>
        <v>111.23364254406185</v>
      </c>
      <c r="AF116" s="71">
        <f>AF110+AF111+AF115</f>
        <v>397047.26999591559</v>
      </c>
      <c r="AG116" s="175">
        <f>IF(ISERR(AF116/AF17*1000),0,AF116/AF17*1000)</f>
        <v>3385.1611130438155</v>
      </c>
      <c r="AH116" s="67"/>
      <c r="AI116" s="175">
        <f>IF(ISERR(AH116/AH17*1000),0,AH116/AH17*1000)</f>
        <v>0</v>
      </c>
      <c r="AJ116" s="67"/>
      <c r="AK116" s="175">
        <f>IF(ISERR(AJ116/AJ17*1000),0,AJ116/AJ17*1000)</f>
        <v>0</v>
      </c>
      <c r="AL116" s="67"/>
      <c r="AM116" s="220">
        <f>IF(ISERR(AL116/AL17*1000),0,AL116/AL17*1000)</f>
        <v>0</v>
      </c>
      <c r="AN116" s="69">
        <f t="shared" ref="AN116:AN118" si="27">IF(ISERR(AF116/W116*100),0,AF116/W116*100)</f>
        <v>105.78703162383543</v>
      </c>
    </row>
    <row r="117" spans="1:40" ht="15" x14ac:dyDescent="0.2">
      <c r="A117" s="60" t="s">
        <v>134</v>
      </c>
      <c r="B117" s="347" t="s">
        <v>135</v>
      </c>
      <c r="C117" s="348" t="s">
        <v>47</v>
      </c>
      <c r="D117" s="63"/>
      <c r="E117" s="219"/>
      <c r="F117" s="63">
        <v>4665.3</v>
      </c>
      <c r="G117" s="175"/>
      <c r="H117" s="70"/>
      <c r="I117" s="175"/>
      <c r="J117" s="70"/>
      <c r="K117" s="175"/>
      <c r="L117" s="70"/>
      <c r="M117" s="175"/>
      <c r="N117" s="71"/>
      <c r="O117" s="175"/>
      <c r="P117" s="67"/>
      <c r="Q117" s="175"/>
      <c r="R117" s="67"/>
      <c r="S117" s="175"/>
      <c r="T117" s="67"/>
      <c r="U117" s="220"/>
      <c r="V117" s="69">
        <f>IF(ISERR(N117/F117*100),0,N117/F117*100)</f>
        <v>0</v>
      </c>
      <c r="W117" s="71"/>
      <c r="X117" s="175"/>
      <c r="Y117" s="67"/>
      <c r="Z117" s="175"/>
      <c r="AA117" s="67"/>
      <c r="AB117" s="175"/>
      <c r="AC117" s="67"/>
      <c r="AD117" s="220"/>
      <c r="AE117" s="69">
        <f t="shared" si="26"/>
        <v>0</v>
      </c>
      <c r="AF117" s="71"/>
      <c r="AG117" s="175"/>
      <c r="AH117" s="67"/>
      <c r="AI117" s="175"/>
      <c r="AJ117" s="67"/>
      <c r="AK117" s="175"/>
      <c r="AL117" s="67"/>
      <c r="AM117" s="220"/>
      <c r="AN117" s="69">
        <f t="shared" si="27"/>
        <v>0</v>
      </c>
    </row>
    <row r="118" spans="1:40" ht="15" customHeight="1" x14ac:dyDescent="0.2">
      <c r="A118" s="60" t="s">
        <v>136</v>
      </c>
      <c r="B118" s="349" t="s">
        <v>137</v>
      </c>
      <c r="C118" s="348" t="s">
        <v>47</v>
      </c>
      <c r="D118" s="71">
        <f>D116+D117</f>
        <v>269461.35096999997</v>
      </c>
      <c r="E118" s="219">
        <f>IF(ISERR(D118/D17*1000),0,D118/D17*1000)</f>
        <v>2157.6059678604634</v>
      </c>
      <c r="F118" s="71">
        <f>F116-F117</f>
        <v>263846.72601742262</v>
      </c>
      <c r="G118" s="175">
        <f>IF(ISERR(F118/F17*1000),0,F118/F17*1000)</f>
        <v>2188.6443016221256</v>
      </c>
      <c r="H118" s="67"/>
      <c r="I118" s="175">
        <f>IF(ISERR(H118/H17*1000),0,H118/H17*1000)</f>
        <v>0</v>
      </c>
      <c r="J118" s="67"/>
      <c r="K118" s="175">
        <f>IF(ISERR(J118/J17*1000),0,J118/J17*1000)</f>
        <v>0</v>
      </c>
      <c r="L118" s="67"/>
      <c r="M118" s="175">
        <f>IF(ISERR(L118/L17*1000),0,L118/L17*1000)</f>
        <v>0</v>
      </c>
      <c r="N118" s="71">
        <f>N116+N117</f>
        <v>337422.17771765532</v>
      </c>
      <c r="O118" s="175">
        <f>IF(ISERR(N118/N17*1000),0,N118/N17*1000)</f>
        <v>2876.8071738665176</v>
      </c>
      <c r="P118" s="67"/>
      <c r="Q118" s="175">
        <f>IF(ISERR(P118/P17*1000),0,P118/P17*1000)</f>
        <v>0</v>
      </c>
      <c r="R118" s="67"/>
      <c r="S118" s="175">
        <f>IF(ISERR(R118/R17*1000),0,R118/R17*1000)</f>
        <v>0</v>
      </c>
      <c r="T118" s="67"/>
      <c r="U118" s="220">
        <f>IF(ISERR(T118/T17*1000),0,T118/T17*1000)</f>
        <v>0</v>
      </c>
      <c r="V118" s="69">
        <f>IF(ISERR(N118/F118*100),0,N118/F118*100)</f>
        <v>127.88567923915579</v>
      </c>
      <c r="W118" s="71">
        <f>W116+W117</f>
        <v>375326.97902684583</v>
      </c>
      <c r="X118" s="175">
        <f>IF(ISERR(W118/W17*1000),0,W118/W17*1000)</f>
        <v>3199.9774084606097</v>
      </c>
      <c r="Y118" s="67"/>
      <c r="Z118" s="175">
        <f>IF(ISERR(Y118/Y17*1000),0,Y118/Y17*1000)</f>
        <v>0</v>
      </c>
      <c r="AA118" s="67"/>
      <c r="AB118" s="175">
        <f>IF(ISERR(AA118/AA17*1000),0,AA118/AA17*1000)</f>
        <v>0</v>
      </c>
      <c r="AC118" s="67"/>
      <c r="AD118" s="220">
        <f>IF(ISERR(AC118/AC17*1000),0,AC118/AC17*1000)</f>
        <v>0</v>
      </c>
      <c r="AE118" s="69">
        <f t="shared" si="26"/>
        <v>111.23364254406185</v>
      </c>
      <c r="AF118" s="71">
        <f>AF116+AF117</f>
        <v>397047.26999591559</v>
      </c>
      <c r="AG118" s="175">
        <f>IF(ISERR(AF118/AF17*1000),0,AF118/AF17*1000)</f>
        <v>3385.1611130438155</v>
      </c>
      <c r="AH118" s="67"/>
      <c r="AI118" s="175">
        <f>IF(ISERR(AH118/AH17*1000),0,AH118/AH17*1000)</f>
        <v>0</v>
      </c>
      <c r="AJ118" s="67"/>
      <c r="AK118" s="175">
        <f>IF(ISERR(AJ118/AJ17*1000),0,AJ118/AJ17*1000)</f>
        <v>0</v>
      </c>
      <c r="AL118" s="67"/>
      <c r="AM118" s="220">
        <f>IF(ISERR(AL118/AL17*1000),0,AL118/AL17*1000)</f>
        <v>0</v>
      </c>
      <c r="AN118" s="69">
        <f t="shared" si="27"/>
        <v>105.78703162383543</v>
      </c>
    </row>
    <row r="119" spans="1:40" ht="15" x14ac:dyDescent="0.2">
      <c r="A119" s="60" t="s">
        <v>138</v>
      </c>
      <c r="B119" s="350" t="s">
        <v>139</v>
      </c>
      <c r="C119" s="351" t="s">
        <v>140</v>
      </c>
      <c r="D119" s="71">
        <f>IF(ISERR(D110/D17*1000),0,D110/D17*1000)</f>
        <v>1962.9931120620463</v>
      </c>
      <c r="E119" s="219"/>
      <c r="F119" s="71">
        <f>IF(ISERR(F110/F17*1000),0,F110/F17*1000)</f>
        <v>2225.5292247620769</v>
      </c>
      <c r="G119" s="175"/>
      <c r="H119" s="67"/>
      <c r="I119" s="175"/>
      <c r="J119" s="67"/>
      <c r="K119" s="175"/>
      <c r="L119" s="67"/>
      <c r="M119" s="175"/>
      <c r="N119" s="71">
        <f>IF(ISERR(N110/N17*1000),0,N110/N17*1000)</f>
        <v>2658.383265973278</v>
      </c>
      <c r="O119" s="175"/>
      <c r="P119" s="171"/>
      <c r="Q119" s="175"/>
      <c r="R119" s="171"/>
      <c r="S119" s="175"/>
      <c r="T119" s="171"/>
      <c r="U119" s="220"/>
      <c r="V119" s="69"/>
      <c r="W119" s="71">
        <f>IF(ISERR(W110/W17*1000),0,W110/W17*1000)</f>
        <v>2765.1964967248355</v>
      </c>
      <c r="X119" s="175"/>
      <c r="Y119" s="171"/>
      <c r="Z119" s="175"/>
      <c r="AA119" s="171"/>
      <c r="AB119" s="175"/>
      <c r="AC119" s="171"/>
      <c r="AD119" s="220"/>
      <c r="AE119" s="69"/>
      <c r="AF119" s="71">
        <f>IF(ISERR(AF110/AF17*1000),0,AF110/AF17*1000)</f>
        <v>2872.555302946359</v>
      </c>
      <c r="AG119" s="175"/>
      <c r="AH119" s="171"/>
      <c r="AI119" s="175"/>
      <c r="AJ119" s="171"/>
      <c r="AK119" s="175"/>
      <c r="AL119" s="171"/>
      <c r="AM119" s="220"/>
      <c r="AN119" s="69"/>
    </row>
    <row r="120" spans="1:40" ht="27" customHeight="1" thickBot="1" x14ac:dyDescent="0.25">
      <c r="A120" s="352" t="s">
        <v>141</v>
      </c>
      <c r="B120" s="353" t="s">
        <v>142</v>
      </c>
      <c r="C120" s="354" t="s">
        <v>143</v>
      </c>
      <c r="D120" s="335">
        <f>D118/D16*1000</f>
        <v>2157.6059678604629</v>
      </c>
      <c r="E120" s="355"/>
      <c r="F120" s="335">
        <f>F118/F16*1000</f>
        <v>2188.644301622126</v>
      </c>
      <c r="G120" s="356"/>
      <c r="H120" s="357"/>
      <c r="I120" s="356"/>
      <c r="J120" s="357"/>
      <c r="K120" s="356"/>
      <c r="L120" s="357"/>
      <c r="M120" s="356"/>
      <c r="N120" s="335">
        <f>N118/N16*1000</f>
        <v>2876.807173866518</v>
      </c>
      <c r="O120" s="356"/>
      <c r="P120" s="357"/>
      <c r="Q120" s="356"/>
      <c r="R120" s="357"/>
      <c r="S120" s="356"/>
      <c r="T120" s="357"/>
      <c r="U120" s="358"/>
      <c r="V120" s="339"/>
      <c r="W120" s="335">
        <f>W118/W16*1000</f>
        <v>3199.9774084606101</v>
      </c>
      <c r="X120" s="356"/>
      <c r="Y120" s="357"/>
      <c r="Z120" s="356"/>
      <c r="AA120" s="357"/>
      <c r="AB120" s="356"/>
      <c r="AC120" s="357"/>
      <c r="AD120" s="358"/>
      <c r="AE120" s="339"/>
      <c r="AF120" s="335">
        <f>AF118/AF16*1000</f>
        <v>3385.1611130438159</v>
      </c>
      <c r="AG120" s="356"/>
      <c r="AH120" s="357"/>
      <c r="AI120" s="356"/>
      <c r="AJ120" s="357"/>
      <c r="AK120" s="356"/>
      <c r="AL120" s="357"/>
      <c r="AM120" s="358"/>
      <c r="AN120" s="339"/>
    </row>
    <row r="121" spans="1:40" x14ac:dyDescent="0.2">
      <c r="B121" s="3" t="s">
        <v>144</v>
      </c>
      <c r="F121" s="361"/>
      <c r="H121" s="361"/>
      <c r="J121" s="361"/>
      <c r="N121" s="362">
        <f>IF(ISERR(N120/F120),0,N120/F120)</f>
        <v>1.3144242633370604</v>
      </c>
      <c r="O121" s="362"/>
      <c r="P121" s="362">
        <f>IF(ISERR(P120/H120),0,P120/H120)</f>
        <v>0</v>
      </c>
      <c r="Q121" s="362"/>
      <c r="R121" s="362">
        <f>IF(ISERR(R120/J120),0,R120/J120)</f>
        <v>0</v>
      </c>
      <c r="S121" s="362"/>
      <c r="T121" s="362">
        <f>IF(ISERR(T120/L120),0,T120/L120)</f>
        <v>0</v>
      </c>
      <c r="U121" s="362"/>
      <c r="V121" s="361"/>
      <c r="W121" s="362">
        <f>IF(ISERR(W120/N120),0,W120/N120)</f>
        <v>1.1123364254406183</v>
      </c>
      <c r="X121" s="362"/>
      <c r="Y121" s="362">
        <f>IF(ISERR(Y120/P120),0,Y120/P120)</f>
        <v>0</v>
      </c>
      <c r="Z121" s="362"/>
      <c r="AA121" s="362">
        <f>IF(ISERR(AA120/R120),0,AA120/R120)</f>
        <v>0</v>
      </c>
      <c r="AB121" s="362"/>
      <c r="AC121" s="362">
        <f>IF(ISERR(AC120/T120),0,AC120/T120)</f>
        <v>0</v>
      </c>
      <c r="AD121" s="361"/>
      <c r="AE121" s="361"/>
      <c r="AF121" s="362">
        <f>IF(ISERR(AF120/W120),0,AF120/W120)</f>
        <v>1.0578703162383545</v>
      </c>
      <c r="AG121" s="362"/>
      <c r="AH121" s="362">
        <f>IF(ISERR(AH120/Y120),0,AH120/Y120)</f>
        <v>0</v>
      </c>
      <c r="AI121" s="362"/>
      <c r="AJ121" s="362">
        <f>IF(ISERR(AJ120/AA120),0,AJ120/AA120)</f>
        <v>0</v>
      </c>
      <c r="AK121" s="362"/>
      <c r="AL121" s="362">
        <f>IF(ISERR(AL120/AC120),0,AL120/AC120)</f>
        <v>0</v>
      </c>
    </row>
    <row r="122" spans="1:40" x14ac:dyDescent="0.2">
      <c r="J122" s="364"/>
    </row>
    <row r="123" spans="1:40" x14ac:dyDescent="0.2">
      <c r="N123" s="366"/>
    </row>
    <row r="124" spans="1:40" x14ac:dyDescent="0.2">
      <c r="W124" s="366"/>
    </row>
    <row r="125" spans="1:40" x14ac:dyDescent="0.2">
      <c r="B125" s="3" t="s">
        <v>145</v>
      </c>
      <c r="W125" s="367" t="s">
        <v>146</v>
      </c>
    </row>
    <row r="126" spans="1:40" x14ac:dyDescent="0.2">
      <c r="W126" s="363"/>
    </row>
    <row r="127" spans="1:40" x14ac:dyDescent="0.2">
      <c r="R127" s="368"/>
      <c r="W127" s="366"/>
    </row>
    <row r="128" spans="1:40" x14ac:dyDescent="0.2">
      <c r="R128" s="369"/>
      <c r="W128" s="366"/>
    </row>
    <row r="129" spans="2:23" x14ac:dyDescent="0.2">
      <c r="B129" s="3" t="s">
        <v>147</v>
      </c>
      <c r="W129" s="3" t="s">
        <v>148</v>
      </c>
    </row>
    <row r="132" spans="2:23" x14ac:dyDescent="0.2">
      <c r="B132" s="3" t="s">
        <v>149</v>
      </c>
      <c r="W132" s="3" t="s">
        <v>150</v>
      </c>
    </row>
  </sheetData>
  <mergeCells count="70">
    <mergeCell ref="A80:A82"/>
    <mergeCell ref="A83:A85"/>
    <mergeCell ref="B83:B85"/>
    <mergeCell ref="A90:A92"/>
    <mergeCell ref="B90:B92"/>
    <mergeCell ref="A99:A102"/>
    <mergeCell ref="B66:B67"/>
    <mergeCell ref="A68:A70"/>
    <mergeCell ref="B68:B70"/>
    <mergeCell ref="A71:A73"/>
    <mergeCell ref="A74:A76"/>
    <mergeCell ref="A77:A79"/>
    <mergeCell ref="B45:B47"/>
    <mergeCell ref="B48:B50"/>
    <mergeCell ref="B51:B53"/>
    <mergeCell ref="B54:B56"/>
    <mergeCell ref="B57:B59"/>
    <mergeCell ref="B60:B62"/>
    <mergeCell ref="AL8:AL9"/>
    <mergeCell ref="AM8:AM9"/>
    <mergeCell ref="AN8:AN9"/>
    <mergeCell ref="A25:A26"/>
    <mergeCell ref="B25:B26"/>
    <mergeCell ref="B27:B2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A7:A9"/>
    <mergeCell ref="B7:B9"/>
    <mergeCell ref="C7:C9"/>
    <mergeCell ref="D7:E7"/>
    <mergeCell ref="F7:M7"/>
    <mergeCell ref="N7:AN7"/>
    <mergeCell ref="D8:D9"/>
    <mergeCell ref="E8:E9"/>
    <mergeCell ref="F8:F9"/>
    <mergeCell ref="G8:G9"/>
    <mergeCell ref="A1:AN1"/>
    <mergeCell ref="A2:AN2"/>
    <mergeCell ref="A3:AN3"/>
    <mergeCell ref="A4:AN4"/>
    <mergeCell ref="A5:AN5"/>
    <mergeCell ref="A6:V6"/>
  </mergeCells>
  <pageMargins left="0.35433070866141736" right="0.39370078740157483" top="0.43307086614173229" bottom="0.15748031496062992" header="0.15748031496062992" footer="0.15748031496062992"/>
  <pageSetup paperSize="8" scale="71" fitToHeight="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 (2.7)</vt:lpstr>
      <vt:lpstr>'Приложение №1 (2.7)'!Заголовки_для_печати</vt:lpstr>
      <vt:lpstr>'Приложение №1 (2.7)'!Область_печати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Марченко</dc:creator>
  <cp:lastModifiedBy>Марченко</cp:lastModifiedBy>
  <dcterms:created xsi:type="dcterms:W3CDTF">2017-05-03T06:10:00Z</dcterms:created>
  <dcterms:modified xsi:type="dcterms:W3CDTF">2017-05-03T06:19:50Z</dcterms:modified>
</cp:coreProperties>
</file>